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botten\Documents\"/>
    </mc:Choice>
  </mc:AlternateContent>
  <xr:revisionPtr revIDLastSave="0" documentId="8_{49141E72-6302-4671-98AB-C8E459911A38}" xr6:coauthVersionLast="47" xr6:coauthVersionMax="47" xr10:uidLastSave="{00000000-0000-0000-0000-000000000000}"/>
  <bookViews>
    <workbookView xWindow="-120" yWindow="-120" windowWidth="29040" windowHeight="15720" tabRatio="916" firstSheet="1" activeTab="1" xr2:uid="{7C2ABBC5-9498-4ADB-AE7B-D9DE9E6FA850}"/>
  </bookViews>
  <sheets>
    <sheet name="1. Instructions" sheetId="15" r:id="rId1"/>
    <sheet name="2. Summary" sheetId="12" r:id="rId2"/>
    <sheet name="3. Workforce Development" sheetId="3" r:id="rId3"/>
    <sheet name="4. R95" sheetId="4" r:id="rId4"/>
    <sheet name="5.Fiscal&amp;Operational Efficiency" sheetId="5" r:id="rId5"/>
    <sheet name="6. Optimizing Care Coordination" sheetId="6" r:id="rId6"/>
    <sheet name="7. Medications for Addiction Tx" sheetId="9" r:id="rId7"/>
    <sheet name="8. Enhancing Data Reporting " sheetId="10" r:id="rId8"/>
    <sheet name="Drop-Down" sheetId="11" state="hidden" r:id="rId9"/>
  </sheets>
  <definedNames>
    <definedName name="_xlnm.Print_Area" localSheetId="1">'2. Summary'!$B$1:$E$57</definedName>
    <definedName name="_xlnm.Print_Area" localSheetId="2">'3. Workforce Development'!$A$1:$M$24</definedName>
    <definedName name="_xlnm.Print_Area" localSheetId="3">'4. R95'!$A$1:$M$31</definedName>
    <definedName name="_xlnm.Print_Area" localSheetId="4">'5.Fiscal&amp;Operational Efficiency'!$A$1:$M$20</definedName>
    <definedName name="_xlnm.Print_Area" localSheetId="5">'6. Optimizing Care Coordination'!$A$1:$M$11</definedName>
    <definedName name="_xlnm.Print_Area" localSheetId="6">'7. Medications for Addiction Tx'!$A$1:$M$11</definedName>
    <definedName name="_xlnm.Print_Area" localSheetId="7">'8. Enhancing Data Reporting '!$A$1:$L$10</definedName>
    <definedName name="_xlnm.Print_Titles" localSheetId="3">'4. R95'!$7:$7</definedName>
    <definedName name="_xlnm.Print_Titles" localSheetId="5">'6. Optimizing Care Coordination'!#REF!</definedName>
    <definedName name="_xlnm.Print_Titles" localSheetId="6">'7. Medications for Addiction Tx'!#REF!</definedName>
    <definedName name="_xlnm.Print_Titles" localSheetId="7">'8. Enhancing Data Reporting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4" l="1"/>
  <c r="I21" i="3"/>
  <c r="I16" i="3"/>
  <c r="I15" i="3"/>
  <c r="I9" i="3"/>
  <c r="D7" i="12"/>
  <c r="G21" i="4"/>
  <c r="G25" i="4" l="1"/>
  <c r="G20" i="4"/>
  <c r="G8" i="4"/>
  <c r="G16" i="4"/>
  <c r="G11" i="4"/>
  <c r="G10" i="4"/>
  <c r="I8" i="4"/>
  <c r="J8" i="4" s="1"/>
  <c r="D7" i="10"/>
  <c r="D9" i="9"/>
  <c r="D8" i="9"/>
  <c r="D9" i="6"/>
  <c r="D8" i="6"/>
  <c r="D14" i="5"/>
  <c r="D10" i="5"/>
  <c r="D9" i="5"/>
  <c r="D8" i="4"/>
  <c r="D29" i="4"/>
  <c r="D24" i="4"/>
  <c r="D25" i="4"/>
  <c r="D21" i="4"/>
  <c r="D22" i="4"/>
  <c r="D23" i="4"/>
  <c r="D20" i="4"/>
  <c r="D16" i="4"/>
  <c r="D13" i="4"/>
  <c r="D14" i="4"/>
  <c r="D15" i="4"/>
  <c r="D9" i="3"/>
  <c r="J17" i="3"/>
  <c r="E12" i="12" s="1"/>
  <c r="D17" i="3"/>
  <c r="D16" i="3"/>
  <c r="D15" i="3"/>
  <c r="D10" i="3"/>
  <c r="I8" i="9"/>
  <c r="J8" i="9" s="1"/>
  <c r="I9" i="9"/>
  <c r="J9" i="9" s="1"/>
  <c r="E52" i="12" s="1"/>
  <c r="J10" i="3"/>
  <c r="E11" i="12" s="1"/>
  <c r="I7" i="10"/>
  <c r="J7" i="10" s="1"/>
  <c r="J10" i="10" s="1"/>
  <c r="I9" i="6"/>
  <c r="J9" i="6" s="1"/>
  <c r="E54" i="12" s="1"/>
  <c r="I8" i="6"/>
  <c r="J8" i="6" s="1"/>
  <c r="I14" i="5"/>
  <c r="J14" i="5" s="1"/>
  <c r="E47" i="12" s="1"/>
  <c r="I10" i="5"/>
  <c r="J10" i="5" s="1"/>
  <c r="E46" i="12" s="1"/>
  <c r="I9" i="5"/>
  <c r="J9" i="5" s="1"/>
  <c r="I29" i="4"/>
  <c r="J29" i="4" s="1"/>
  <c r="J30" i="4" s="1"/>
  <c r="I25" i="4"/>
  <c r="J25" i="4" s="1"/>
  <c r="I24" i="4"/>
  <c r="J24" i="4" s="1"/>
  <c r="I23" i="4"/>
  <c r="J23" i="4" s="1"/>
  <c r="I22" i="4"/>
  <c r="J22" i="4" s="1"/>
  <c r="I21" i="4"/>
  <c r="J21" i="4" s="1"/>
  <c r="I20" i="4"/>
  <c r="J20" i="4" s="1"/>
  <c r="J16" i="4"/>
  <c r="I15" i="4"/>
  <c r="J15" i="4" s="1"/>
  <c r="I14" i="4"/>
  <c r="J14" i="4" s="1"/>
  <c r="I13" i="4"/>
  <c r="J13" i="4" s="1"/>
  <c r="I12" i="4"/>
  <c r="J12" i="4" s="1"/>
  <c r="I11" i="4"/>
  <c r="J11" i="4" s="1"/>
  <c r="I10" i="4"/>
  <c r="J10" i="4" s="1"/>
  <c r="I9" i="4"/>
  <c r="J9" i="4" s="1"/>
  <c r="J9" i="3"/>
  <c r="E9" i="12" s="1"/>
  <c r="I22" i="3"/>
  <c r="D55" i="12"/>
  <c r="D54" i="12"/>
  <c r="D53" i="12"/>
  <c r="D52" i="12"/>
  <c r="D51" i="12"/>
  <c r="D40" i="12"/>
  <c r="D15" i="12"/>
  <c r="D14" i="12"/>
  <c r="D47" i="12"/>
  <c r="D46" i="12"/>
  <c r="D44" i="12"/>
  <c r="D38" i="12"/>
  <c r="D37" i="12"/>
  <c r="D35" i="12"/>
  <c r="D34" i="12"/>
  <c r="D33" i="12"/>
  <c r="D31" i="12"/>
  <c r="D30" i="12"/>
  <c r="D29" i="12"/>
  <c r="D27" i="12"/>
  <c r="D26" i="12"/>
  <c r="D24" i="12"/>
  <c r="D23" i="12"/>
  <c r="D21" i="12"/>
  <c r="D20" i="12"/>
  <c r="D19" i="12"/>
  <c r="D12" i="12"/>
  <c r="D11" i="12"/>
  <c r="D9" i="12"/>
  <c r="D5" i="12"/>
  <c r="J12" i="3" l="1"/>
  <c r="E44" i="12"/>
  <c r="E48" i="12" s="1"/>
  <c r="J11" i="5"/>
  <c r="J26" i="4"/>
  <c r="J17" i="4"/>
  <c r="E53" i="12"/>
  <c r="J10" i="6"/>
  <c r="J11" i="6" s="1"/>
  <c r="E51" i="12"/>
  <c r="J10" i="9"/>
  <c r="J11" i="9" s="1"/>
  <c r="J15" i="5"/>
  <c r="E55" i="12"/>
  <c r="E38" i="12"/>
  <c r="E37" i="12"/>
  <c r="E35" i="12"/>
  <c r="E34" i="12"/>
  <c r="E33" i="12"/>
  <c r="E31" i="12"/>
  <c r="D9" i="4"/>
  <c r="D10" i="4"/>
  <c r="D11" i="4"/>
  <c r="D12" i="4"/>
  <c r="E26" i="12"/>
  <c r="E23" i="12"/>
  <c r="E21" i="12"/>
  <c r="E20" i="12"/>
  <c r="E27" i="12"/>
  <c r="E24" i="12"/>
  <c r="E19" i="12"/>
  <c r="J22" i="3"/>
  <c r="E15" i="12" s="1"/>
  <c r="J21" i="3"/>
  <c r="J16" i="3"/>
  <c r="J15" i="3"/>
  <c r="E5" i="12" s="1"/>
  <c r="D22" i="3"/>
  <c r="D21" i="3"/>
  <c r="J19" i="5" l="1"/>
  <c r="J18" i="3"/>
  <c r="E56" i="12"/>
  <c r="J31" i="4"/>
  <c r="E40" i="12"/>
  <c r="E30" i="12"/>
  <c r="E29" i="12"/>
  <c r="J23" i="3"/>
  <c r="E14" i="12"/>
  <c r="E7" i="12"/>
  <c r="J24" i="3" l="1"/>
  <c r="E16" i="12"/>
  <c r="E41" i="12"/>
  <c r="E57"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Christopher Botten</author>
  </authors>
  <commentList>
    <comment ref="H8" authorId="0" shapeId="0" xr:uid="{41CE0972-B4A8-47DB-85B4-79F07879A3F2}">
      <text>
        <r>
          <rPr>
            <b/>
            <sz val="9"/>
            <color indexed="81"/>
            <rFont val="Tahoma"/>
            <family val="2"/>
          </rPr>
          <t>Attention:</t>
        </r>
        <r>
          <rPr>
            <sz val="9"/>
            <color indexed="81"/>
            <rFont val="Tahoma"/>
            <family val="2"/>
          </rPr>
          <t xml:space="preserve">
Value must not exceed maximum # of units in adjacent cell.</t>
        </r>
      </text>
    </comment>
    <comment ref="H10" authorId="0" shapeId="0" xr:uid="{D214B5FC-23AB-4FF3-BDF5-E5AC6208686C}">
      <text>
        <r>
          <rPr>
            <b/>
            <sz val="9"/>
            <color indexed="81"/>
            <rFont val="Tahoma"/>
            <family val="2"/>
          </rPr>
          <t xml:space="preserve">Attention:
</t>
        </r>
        <r>
          <rPr>
            <sz val="9"/>
            <color indexed="81"/>
            <rFont val="Tahoma"/>
            <family val="2"/>
          </rPr>
          <t>Value must not exceed maximum # of units in adjacent cell.</t>
        </r>
        <r>
          <rPr>
            <sz val="9"/>
            <color indexed="81"/>
            <rFont val="Tahoma"/>
            <family val="2"/>
          </rPr>
          <t xml:space="preserve">
</t>
        </r>
      </text>
    </comment>
    <comment ref="H11" authorId="0" shapeId="0" xr:uid="{BD8B0E42-8A8A-4DAC-A836-1A190C2D3116}">
      <text>
        <r>
          <rPr>
            <b/>
            <sz val="9"/>
            <color indexed="81"/>
            <rFont val="Tahoma"/>
            <family val="2"/>
          </rPr>
          <t xml:space="preserve">Attention:
</t>
        </r>
        <r>
          <rPr>
            <sz val="9"/>
            <color indexed="81"/>
            <rFont val="Tahoma"/>
            <family val="2"/>
          </rPr>
          <t xml:space="preserve">Value must not exceed maximum # of units in adjacent cell.
</t>
        </r>
      </text>
    </comment>
    <comment ref="H16" authorId="0" shapeId="0" xr:uid="{4BA0117E-4F75-431D-B87C-A0F634B2CA62}">
      <text>
        <r>
          <rPr>
            <b/>
            <sz val="9"/>
            <color indexed="81"/>
            <rFont val="Tahoma"/>
            <family val="2"/>
          </rPr>
          <t xml:space="preserve">Attention:
</t>
        </r>
        <r>
          <rPr>
            <sz val="9"/>
            <color indexed="81"/>
            <rFont val="Tahoma"/>
            <family val="2"/>
          </rPr>
          <t xml:space="preserve">Value must not exceed maximum # of units in adjacent cell.
</t>
        </r>
      </text>
    </comment>
    <comment ref="H20" authorId="0" shapeId="0" xr:uid="{17B05446-5044-4E3F-B71C-5B6EBBD85B71}">
      <text>
        <r>
          <rPr>
            <b/>
            <sz val="9"/>
            <color indexed="81"/>
            <rFont val="Tahoma"/>
            <family val="2"/>
          </rPr>
          <t xml:space="preserve">Attention:
</t>
        </r>
        <r>
          <rPr>
            <sz val="9"/>
            <color indexed="81"/>
            <rFont val="Tahoma"/>
            <family val="2"/>
          </rPr>
          <t>Value must not exceed maximum # of units in adjacent cell</t>
        </r>
        <r>
          <rPr>
            <b/>
            <sz val="9"/>
            <color indexed="81"/>
            <rFont val="Tahoma"/>
            <family val="2"/>
          </rPr>
          <t>.</t>
        </r>
        <r>
          <rPr>
            <sz val="9"/>
            <color indexed="81"/>
            <rFont val="Tahoma"/>
            <family val="2"/>
          </rPr>
          <t xml:space="preserve">
</t>
        </r>
      </text>
    </comment>
    <comment ref="H21" authorId="0" shapeId="0" xr:uid="{353693C6-3AD5-40DF-824F-C08AC136E9A7}">
      <text>
        <r>
          <rPr>
            <b/>
            <sz val="9"/>
            <color indexed="81"/>
            <rFont val="Tahoma"/>
            <family val="2"/>
          </rPr>
          <t xml:space="preserve">Attention:
</t>
        </r>
        <r>
          <rPr>
            <sz val="9"/>
            <color indexed="81"/>
            <rFont val="Tahoma"/>
            <family val="2"/>
          </rPr>
          <t>Value must not exceed maximum # of units in adjacent cell</t>
        </r>
        <r>
          <rPr>
            <b/>
            <sz val="9"/>
            <color indexed="81"/>
            <rFont val="Tahoma"/>
            <family val="2"/>
          </rPr>
          <t>.</t>
        </r>
        <r>
          <rPr>
            <sz val="9"/>
            <color indexed="81"/>
            <rFont val="Tahoma"/>
            <family val="2"/>
          </rPr>
          <t xml:space="preserve">
</t>
        </r>
      </text>
    </comment>
    <comment ref="H25" authorId="0" shapeId="0" xr:uid="{89B83634-8081-4879-B944-CC19D202F24E}">
      <text>
        <r>
          <rPr>
            <b/>
            <sz val="9"/>
            <color indexed="81"/>
            <rFont val="Tahoma"/>
            <family val="2"/>
          </rPr>
          <t xml:space="preserve">Attention:
</t>
        </r>
        <r>
          <rPr>
            <sz val="9"/>
            <color indexed="81"/>
            <rFont val="Tahoma"/>
            <family val="2"/>
          </rPr>
          <t xml:space="preserve">Value must not exceed maximum # of units in adjacent cell.
</t>
        </r>
      </text>
    </comment>
  </commentList>
</comments>
</file>

<file path=xl/sharedStrings.xml><?xml version="1.0" encoding="utf-8"?>
<sst xmlns="http://schemas.openxmlformats.org/spreadsheetml/2006/main" count="632" uniqueCount="256">
  <si>
    <t xml:space="preserve">Version Date: </t>
  </si>
  <si>
    <t xml:space="preserve">Need Additional help reviewing or filling the document: </t>
  </si>
  <si>
    <t xml:space="preserve"> Amy Mcilvaine: amcilvaine@cibhs.org</t>
  </si>
  <si>
    <t>Pranab Banskota: Pbanskota@cibhs.org</t>
  </si>
  <si>
    <t>Christopher Botten: cbotten@cibhs.org</t>
  </si>
  <si>
    <t>Leslie Dishman: ldishman@cibhs.org</t>
  </si>
  <si>
    <t>Krystal Edwards: kedwards@cibhs.org</t>
  </si>
  <si>
    <t>Select your tier:</t>
  </si>
  <si>
    <t>Tier 1</t>
  </si>
  <si>
    <t>SUMMARY</t>
  </si>
  <si>
    <t>Please note: Invoice #1 Capacity Building Start-Up Funds Attestation 7/15/2023
   Invoice #2 Capacity Building Deliverable Based Efforts is due upon completion of the deliverables
   Invoice #3 is the incentives metrics completion verification</t>
  </si>
  <si>
    <t>1 - WORKFORCE DEVELOPMENT</t>
  </si>
  <si>
    <t># of Units</t>
  </si>
  <si>
    <t>Amount</t>
  </si>
  <si>
    <t>1A. Agency-Level Survey on Workforce</t>
  </si>
  <si>
    <t>1A-1</t>
  </si>
  <si>
    <r>
      <t xml:space="preserve">Agency Survey 
</t>
    </r>
    <r>
      <rPr>
        <i/>
        <sz val="10"/>
        <color rgb="FFFF0000"/>
        <rFont val="Calibri"/>
        <family val="2"/>
        <scheme val="minor"/>
      </rPr>
      <t>(*required to participate in the capacity building category)</t>
    </r>
  </si>
  <si>
    <t xml:space="preserve">1B. Staff-Level (Practitioner) Survey on Workforce </t>
  </si>
  <si>
    <t>1B-1</t>
  </si>
  <si>
    <t>Staff Survey Summary</t>
  </si>
  <si>
    <t>1C. Workforce Development and Retention Sustainability Plan</t>
  </si>
  <si>
    <t>1C-1</t>
  </si>
  <si>
    <t>Sustainability Plan</t>
  </si>
  <si>
    <t>1D. Expedited Counselor Training and Certification</t>
  </si>
  <si>
    <t>1D-1</t>
  </si>
  <si>
    <t>Tuition/Paid Time Off</t>
  </si>
  <si>
    <t>1D-2</t>
  </si>
  <si>
    <t>Certification Obtained</t>
  </si>
  <si>
    <t>INCENTIVES</t>
  </si>
  <si>
    <t>1a</t>
  </si>
  <si>
    <t xml:space="preserve">40% of all SUD counselors are certified  </t>
  </si>
  <si>
    <t>1b</t>
  </si>
  <si>
    <t xml:space="preserve">Agency-wide ratio for LPHA-to-SUD counselor ratio is at least 1:15 (i.e., 1 LPHA for every 15 SUD counselors) </t>
  </si>
  <si>
    <t>SUBTOTAL</t>
  </si>
  <si>
    <t>2 - ACCESS TO CARE – Reaching the 95% (R95)</t>
  </si>
  <si>
    <t>2A. Preparation and Planning for Outreach and Engagement</t>
  </si>
  <si>
    <t>2A-1</t>
  </si>
  <si>
    <t>New Partner Entity Meetings</t>
  </si>
  <si>
    <t>2A-2</t>
  </si>
  <si>
    <t>New Partnership Plan</t>
  </si>
  <si>
    <t>2A-3</t>
  </si>
  <si>
    <t>New Executed MOU</t>
  </si>
  <si>
    <t>2B. Field-Based Services for Outreach and Engagement</t>
  </si>
  <si>
    <t>2B-1</t>
  </si>
  <si>
    <t>2B-2</t>
  </si>
  <si>
    <t>Verified Claims</t>
  </si>
  <si>
    <t>2C. 30- and 60-Day Engagement Period for Outreach and Engagement</t>
  </si>
  <si>
    <t>2C-1</t>
  </si>
  <si>
    <t>Engagement Policy</t>
  </si>
  <si>
    <t>2C-2</t>
  </si>
  <si>
    <r>
      <t xml:space="preserve">*Verified Engagement Auths 
</t>
    </r>
    <r>
      <rPr>
        <i/>
        <sz val="10"/>
        <color rgb="FFFF0000"/>
        <rFont val="Calibri"/>
        <family val="2"/>
        <scheme val="minor"/>
      </rPr>
      <t>(*required to participate in the capacity building category)</t>
    </r>
  </si>
  <si>
    <t>2D. Admission and Discharge Policies for Lower Barrier Care</t>
  </si>
  <si>
    <t>2D-1</t>
  </si>
  <si>
    <r>
      <t xml:space="preserve">*R95 Admission Policy
</t>
    </r>
    <r>
      <rPr>
        <i/>
        <sz val="10"/>
        <color rgb="FFFF0000"/>
        <rFont val="Calibri"/>
        <family val="2"/>
        <scheme val="minor"/>
      </rPr>
      <t>(*required to participate in the capacity building category)</t>
    </r>
  </si>
  <si>
    <t>2D-2</t>
  </si>
  <si>
    <r>
      <t xml:space="preserve">*R95 Discharge Policy
</t>
    </r>
    <r>
      <rPr>
        <i/>
        <sz val="10"/>
        <color rgb="FFFF0000"/>
        <rFont val="Calibri"/>
        <family val="2"/>
        <scheme val="minor"/>
      </rPr>
      <t>(*required to participate in the capacity building category)</t>
    </r>
  </si>
  <si>
    <t>2D-3</t>
  </si>
  <si>
    <t>R95 Training Presentation</t>
  </si>
  <si>
    <t>2E. Service Design for Lower Barrier Care</t>
  </si>
  <si>
    <t>2E-1</t>
  </si>
  <si>
    <t>Service Design</t>
  </si>
  <si>
    <t>2E-2</t>
  </si>
  <si>
    <t>Customer Experience Assessment and Walk-Through</t>
  </si>
  <si>
    <t>2E-3</t>
  </si>
  <si>
    <t>Improvement and Investment Plan</t>
  </si>
  <si>
    <t>2F. Bidirectional Referrals for Lower Barrier Care</t>
  </si>
  <si>
    <t>2F-1</t>
  </si>
  <si>
    <t>Executed MOU</t>
  </si>
  <si>
    <t>2F-2</t>
  </si>
  <si>
    <t>2a</t>
  </si>
  <si>
    <t>Implement at least all components of 2C and 2D and one other R95 criteria specified in the capacity building section.</t>
  </si>
  <si>
    <t>3 - FISCAL &amp; OPERATIONAL EFFICIENCY</t>
  </si>
  <si>
    <t>3A. Accounting Infrastructure: Systems and Capacity</t>
  </si>
  <si>
    <t>3A-1</t>
  </si>
  <si>
    <t>Accounting Systems and Capacity</t>
  </si>
  <si>
    <t>3B. Expenditures and Revenue: Assessing and Enhancing Financial Health</t>
  </si>
  <si>
    <t>3B-1</t>
  </si>
  <si>
    <t>Assessing &amp; Enhancing Financial Health Training</t>
  </si>
  <si>
    <t>3B-2</t>
  </si>
  <si>
    <t>Revenue/Expenditure Tracking Tool - Utilization</t>
  </si>
  <si>
    <t>MAT, Optimizing Care Coordination, and Enhancing Data Reporting</t>
  </si>
  <si>
    <t>3a</t>
  </si>
  <si>
    <t>At least 50% of clients agency-wide with opioid (OUD) and/or alcohol (AUD) use disorder within the fiscal year either receive MAT education and/or Medication Services that include MAT*</t>
  </si>
  <si>
    <t>3b</t>
  </si>
  <si>
    <t>At least 50% of clients agency-wide within the fiscal year receive naloxone</t>
  </si>
  <si>
    <t>4a</t>
  </si>
  <si>
    <t>At least 75% of clients served agency-wide within the fiscal year have a signed Release of Information (ROI) form to share information with internal (other SUD) or external entities (e.g., physical or mental health entities)</t>
  </si>
  <si>
    <t>4b</t>
  </si>
  <si>
    <t>At least 30% of clients within a given agency during a fiscal year are referred and admitted to another level of SUD care within 30 days at discharge</t>
  </si>
  <si>
    <t>5a</t>
  </si>
  <si>
    <t>At least 30% of CalOMS admission and discharge records agency-wide within the fiscal year are submitted timely and are 100% complete</t>
  </si>
  <si>
    <t>GRAND TOTAL</t>
  </si>
  <si>
    <t>1 - WORKFORCE DEVELOPMENT DECISION MAKING TOOL</t>
  </si>
  <si>
    <t>Over Arching Quality Metric</t>
  </si>
  <si>
    <t>1A-1 Agency Survey 
(*required to participate in the capacity building category)</t>
  </si>
  <si>
    <t>Goal</t>
  </si>
  <si>
    <r>
      <t xml:space="preserve">
</t>
    </r>
    <r>
      <rPr>
        <b/>
        <sz val="9"/>
        <rFont val="Calibri"/>
        <family val="2"/>
        <scheme val="minor"/>
      </rPr>
      <t>The percent of certified SUD counselors is at least 40% among all SUD counselors employed within an agency on June 30th of the fiscal year.</t>
    </r>
  </si>
  <si>
    <t>The agency-wide ratio for LPHA-to-SUD counselor ratio is at least 1:15 (i.e., 1 LPHA for every 15 SUD counselors) on June 30th of the fiscal year.</t>
  </si>
  <si>
    <t>Capacity Building Advance / Start-up Funds (Invoice #1 Attestation Due 7/15/2023</t>
  </si>
  <si>
    <t xml:space="preserve">#                                                                                                                                                                                                                                                                                                                                                                                                                                                 </t>
  </si>
  <si>
    <t>Category</t>
  </si>
  <si>
    <t>Description</t>
  </si>
  <si>
    <t>Days Remaining</t>
  </si>
  <si>
    <t>Inv. #1 Attestation Due Date</t>
  </si>
  <si>
    <t>Inv. #2 Deliverable Due date</t>
  </si>
  <si>
    <t>Max Units</t>
  </si>
  <si>
    <t>Payment per Unit</t>
  </si>
  <si>
    <t>Total</t>
  </si>
  <si>
    <t>What you have to do</t>
  </si>
  <si>
    <t>Training/TA 1st Quarter</t>
  </si>
  <si>
    <t>Target Audience</t>
  </si>
  <si>
    <t xml:space="preserve">Provider notes </t>
  </si>
  <si>
    <t>*1C-1</t>
  </si>
  <si>
    <t>Develop and submit a long-term workforce development and retention sustainability plan.</t>
  </si>
  <si>
    <t>Complete and submit attestation invoice by 7/15/2023
Submit sustainability plan to SAPC by 6/30/24 to avoid recoupment.</t>
  </si>
  <si>
    <t xml:space="preserve">Projecting Revenue and Staff Capacity Training; 90 Minute Training, held monthly from 7/23-10/23. Take the First Step to developing a true understanding of your current workforce potential and gaps.
CIBHS will partner with experts in  workforce development to assist you in building out your sustainability plan, covering best practices to round out your workforce strategy in the following key areas: Recruitment, Onboarding and Training, Professional Development and Retention.  </t>
  </si>
  <si>
    <t>Projecting Revenue and Capacity Training:
- CEO
- Clinical supervisor
- Business operations/program Director
- Finance Director
- Human Resources</t>
  </si>
  <si>
    <t>*1D-1</t>
  </si>
  <si>
    <t>Tuition</t>
  </si>
  <si>
    <t xml:space="preserve">Supports registered SUD counselors credentialed by DPH-SAPC and employed by agencies as of April 1, 2023 to expedite the completion of certification 
</t>
  </si>
  <si>
    <t>N/A</t>
  </si>
  <si>
    <t>Complete and submit attestation invoice by 7/15/2023
Submit verification of expenses for tuition and PTO to SAPC by 3/31/24 to avoid recoupment.</t>
  </si>
  <si>
    <t>Sub Total</t>
  </si>
  <si>
    <t>Capacity Building Deliverable Based Funds</t>
  </si>
  <si>
    <t># of Dollars</t>
  </si>
  <si>
    <t>Agency Survey</t>
  </si>
  <si>
    <r>
      <t xml:space="preserve">Survey used to assist in your agency’s strategy for workforce recruitment and retention across  classifications
</t>
    </r>
    <r>
      <rPr>
        <b/>
        <sz val="9"/>
        <color theme="1"/>
        <rFont val="Calibri"/>
        <family val="2"/>
        <scheme val="minor"/>
      </rPr>
      <t>1A-1 is required to participate in other workforce capacity building efforts.</t>
    </r>
  </si>
  <si>
    <t xml:space="preserve">
Complete and submit agency survey to SAPC by 9/30/23 </t>
  </si>
  <si>
    <t xml:space="preserve">Survey will be designed by SAPC. Agencies will need to fill out and return.  </t>
  </si>
  <si>
    <t>Leadership Teams</t>
  </si>
  <si>
    <t>Staff Survey</t>
  </si>
  <si>
    <t xml:space="preserve">Survey for direct service staff to inform decision making to strengthen workforce recruitment and retention. </t>
  </si>
  <si>
    <t xml:space="preserve">Submit summary response to staff-level survey - one per treatment agency.
</t>
  </si>
  <si>
    <t xml:space="preserve">SAPC to lead future discussions on design and implementation strategies.  </t>
  </si>
  <si>
    <t>Staff throughout the organization</t>
  </si>
  <si>
    <t xml:space="preserve">Providers will be paid after staff certification verification is submitted and deemed complete. </t>
  </si>
  <si>
    <t>Verify that registered counselor(s) passed the certification exam between 7/1/23 and 6/30/25 – Credentialed direct service registered counselor employed as of April 1, 2023.
Complete and submit the invoice and attach the deliverable by June 30, 2025 for payment.</t>
  </si>
  <si>
    <t>CIBHS will host monthly CalAIM "pop-up sessions" for just in time training to advance provider execution of capacity Building tasks: CIBHS to develop tool and train  staff responsible for tracking.</t>
  </si>
  <si>
    <t>Incentives Deliverable Based Funds</t>
  </si>
  <si>
    <t>Incentive Category</t>
  </si>
  <si>
    <t>Inv. #3 Incentive Verif. Due date</t>
  </si>
  <si>
    <t>1A</t>
  </si>
  <si>
    <t>Workforce Development</t>
  </si>
  <si>
    <t>Achieve Agency-wide metric of 40% of all SUD counselors are certified.</t>
  </si>
  <si>
    <t>Dashboard to be provided, use of tool is optional</t>
  </si>
  <si>
    <t>1B</t>
  </si>
  <si>
    <t xml:space="preserve">Achieve Agency-wide ratio for LPHA-to-SUD counselor ratio is at least 1:15 (i.e., 1 LPHA for every 15 SUD counselors) </t>
  </si>
  <si>
    <t xml:space="preserve">Grand Total </t>
  </si>
  <si>
    <t>2 - REACHING THE 95% (R95) DECISION MAKING TOOL</t>
  </si>
  <si>
    <t>2C-2 *Verified Engagement Auths 
(*required to participate in the capacity building category) 
2D-1 *R95 Admission Policy
(*required to participate in the capacity building category) 
2D-2 *R95 Discharge Policy
(*required to participate in the capacity building category)</t>
  </si>
  <si>
    <t>2A</t>
  </si>
  <si>
    <t>Meet specified "R95 Champion" Criteria by June 30th of the fiscal year.
To qualify as a R95 champion, implement at least all components of 2C and 2D and one other R95 criteria specified in the capacity building section.</t>
  </si>
  <si>
    <t xml:space="preserve">Capacity Building Advanced / Start-up Funds </t>
  </si>
  <si>
    <t>Provider Notes</t>
  </si>
  <si>
    <t>*2A-1</t>
  </si>
  <si>
    <t>Identify new community, health and social service providers in your area that serve people who otherwise may not know of your SUD services, specifically including people at different stages of readiness to change their substance use and who would benefit from services.
Cultivate partnerships with these settings that increase the number of referrals.</t>
  </si>
  <si>
    <t>Submit attestation to meet with potential new partner entities. 
Submit the deliverable by December 31, 2023 to avoid recoupment.</t>
  </si>
  <si>
    <t>CIBHS will conduct a Strategic Partnerships Series that will advance skill building to complete items 2A-1, 2A-2,2A-3 and 2B-1.</t>
  </si>
  <si>
    <t>*2A-2</t>
  </si>
  <si>
    <t>Plan for developing or maintaining new partnerships and how outreach will be sustainable after the incentive period.
One per treatment agency.</t>
  </si>
  <si>
    <t>Submit attestation to complete a plan on developing / maintaining new partnerships. 
Submit the deliverable by December 31, 2023 to avoid recoupment.</t>
  </si>
  <si>
    <t>CIBHS will conduct a Strategic Partnerships Series that will advance skill building to complete items 2A-1, 2A-2,2A-3 and 2B-1 and 2F-1</t>
  </si>
  <si>
    <t>*2A-3</t>
  </si>
  <si>
    <t>Establish Memorandum of Understandings (MOU) with local health and social service providers to clarify bidirectional referral processes.
Up to 3 MOUs different than 2B-1 and 2F-1</t>
  </si>
  <si>
    <t>Submit attestation to provide the number of newly executed R95 MOUs entered for health/service agency referrals.
Submit to SAPC by 12/31/23 to avoid recoupment.</t>
  </si>
  <si>
    <t>*2B-1</t>
  </si>
  <si>
    <t xml:space="preserve">Build upon relationships developed under 2A and leverages new community-based locations that already attract the focus population. </t>
  </si>
  <si>
    <t>Submit attestation to provide the number of newly executed FBS MOUs entered to reach/serve the R95. 
Submit to SAPC by 12/31/23 to avoid recoupment.</t>
  </si>
  <si>
    <t>*2C-1</t>
  </si>
  <si>
    <t xml:space="preserve">Policy that leverages new State allowances to establish medical necessity and complete the ASAM assessment within 30-days for adults (21+), and 60-days for youth (12-20) and adults experiencing homelessness in non-residential facilities. </t>
  </si>
  <si>
    <t>Submit attestation to complete the engagement plan and staff notification/training. 
Submit to SAPC by 12/31/23 to avoid recoupment.</t>
  </si>
  <si>
    <t xml:space="preserve">CIBHS Monthly Pop-up Session- Tips for Writing an Actionable P&amp;P </t>
  </si>
  <si>
    <t>*2E-1</t>
  </si>
  <si>
    <t>Adapting the program services to align with the treatment needs of individuals who want to participate in services but are not ready to maintain abstinence. Efforts should be made to integrate services for individuals with different recovery goals whenever possible.</t>
  </si>
  <si>
    <t>Submit attestation to complete the service design. 
Submit to SAPC by 6/30/24 to avoid recoupment.</t>
  </si>
  <si>
    <t>More information to follow.</t>
  </si>
  <si>
    <t>*2E-2</t>
  </si>
  <si>
    <t xml:space="preserve">Customer Walk-Through </t>
  </si>
  <si>
    <t xml:space="preserve">Review current service offerings for the R95 population, ensuring the intake process is inviting and accommodating, providing materials in languages spoken by patients, and creating a welcoming and professional treatment environment for all patients.
</t>
  </si>
  <si>
    <t>enter # of sites</t>
  </si>
  <si>
    <t>Submit attestation to provide a customer walk through/assessment at the number of sites specified. 
Submit to SAPC by 6/30/24 to avoid recoupment.</t>
  </si>
  <si>
    <t>*2E-3</t>
  </si>
  <si>
    <t>Create a plan that sets expectations and standards for optimally serving this population and verifying successful implementation based on the customer experience.</t>
  </si>
  <si>
    <t>Submit attestation to provide completed improvement and investment plan. 
Submit to SAPC by 6/30/24 to avoid recoupment.</t>
  </si>
  <si>
    <t>*2F-1</t>
  </si>
  <si>
    <t>Develop MOU(s) and create referral pathways specifically with harm reduction partners.</t>
  </si>
  <si>
    <t>Submit attestation to provide the number of executed MOUs specified with harm reduction sites.
Submit to SAPC by 12/31/23 to avoid recoupment.</t>
  </si>
  <si>
    <t>Capacity Building Deliverable-Based Funds</t>
  </si>
  <si>
    <t>Verified Claims
Field-Based Services</t>
  </si>
  <si>
    <t xml:space="preserve">Verify claims for newly executed MOUs for field-based services.
Patient cannot receive any participation incentive. </t>
  </si>
  <si>
    <t xml:space="preserve">After at least 6 months after signed MOU, submit verified claims for new admissions at field-based services (FBS). 
</t>
  </si>
  <si>
    <t>*Verified Engagement Auths</t>
  </si>
  <si>
    <r>
      <rPr>
        <sz val="9"/>
        <color rgb="FF000000"/>
        <rFont val="Calibri"/>
        <family val="2"/>
        <scheme val="minor"/>
      </rPr>
      <t>Verify claims for services provided under an approved 30- to 60-day authorization</t>
    </r>
    <r>
      <rPr>
        <b/>
        <sz val="9"/>
        <color rgb="FF000000"/>
        <rFont val="Calibri"/>
        <family val="2"/>
        <scheme val="minor"/>
      </rPr>
      <t>.
*Required to participate in other R95 capacity  building efforts</t>
    </r>
  </si>
  <si>
    <t>After 6 months after policy approval, submit verified claims for services provided under an approved 30- to 60-day authorization.</t>
  </si>
  <si>
    <t>*R95 Admission Policy</t>
  </si>
  <si>
    <r>
      <rPr>
        <sz val="9"/>
        <color rgb="FF000000"/>
        <rFont val="Calibri"/>
        <family val="2"/>
        <scheme val="minor"/>
      </rPr>
      <t xml:space="preserve">Update admission and discharge policies to be more inclusive of patients at different points in recovery or who are not yet ready for abstinence.
</t>
    </r>
    <r>
      <rPr>
        <b/>
        <sz val="9"/>
        <color rgb="FF000000"/>
        <rFont val="Calibri"/>
        <family val="2"/>
        <scheme val="minor"/>
      </rPr>
      <t xml:space="preserve">
*Required to participate in other R95 capacity building efforts</t>
    </r>
  </si>
  <si>
    <t>Submit updated admission policy to serve R95 and submit by the due date.</t>
  </si>
  <si>
    <t>CIBHS Pop-up Session Writing an Actionable P&amp;P 60min
To be scheduled: Provider Discussion Sessions to share ideas and best practices.</t>
  </si>
  <si>
    <t>*R95 Discharge Policy</t>
  </si>
  <si>
    <r>
      <rPr>
        <sz val="9"/>
        <color rgb="FF000000"/>
        <rFont val="Calibri"/>
        <family val="2"/>
        <scheme val="minor"/>
      </rPr>
      <t xml:space="preserve">Establish discharge policies that do not result in an automatic discharge if clients use substances during a treatment episode and facilitate a culture of treating SUDs as chronic conditions by allowing for clients who use substances during treatment an opportunity to continue with treatment.
</t>
    </r>
    <r>
      <rPr>
        <b/>
        <sz val="9"/>
        <color rgb="FF000000"/>
        <rFont val="Calibri"/>
        <family val="2"/>
        <scheme val="minor"/>
      </rPr>
      <t xml:space="preserve">
*Required to participate in other R95 capacity building efforts</t>
    </r>
  </si>
  <si>
    <t>Submit updated discharge policy to serve R95 and submit by the due date.</t>
  </si>
  <si>
    <t>To be scheduled: Provider Discussion Sessions to share ideas and best practices.</t>
  </si>
  <si>
    <t>Train direct service staff and managers on new policies and adopt changes.</t>
  </si>
  <si>
    <t xml:space="preserve">Submit to SAPC for approval a staff training presentation on the updated policies (discharge and admission) to serve R95. </t>
  </si>
  <si>
    <t>CIBHS to provide guidance and coaching as needed.</t>
  </si>
  <si>
    <t>Staff throughout the agency</t>
  </si>
  <si>
    <t>Verified Claims- Bidirectional Referrals</t>
  </si>
  <si>
    <r>
      <t xml:space="preserve">6 months after signed MOU, verify claims for new admissions at </t>
    </r>
    <r>
      <rPr>
        <b/>
        <sz val="9"/>
        <color rgb="FF000000"/>
        <rFont val="Calibri"/>
        <family val="2"/>
        <scheme val="minor"/>
      </rPr>
      <t>non</t>
    </r>
    <r>
      <rPr>
        <sz val="9"/>
        <color rgb="FF000000"/>
        <rFont val="Calibri"/>
        <family val="2"/>
        <scheme val="minor"/>
      </rPr>
      <t xml:space="preserve">-FBS site. </t>
    </r>
  </si>
  <si>
    <r>
      <t xml:space="preserve">Submit verified episodes under newly executed MOUs for </t>
    </r>
    <r>
      <rPr>
        <b/>
        <sz val="9"/>
        <color rgb="FF000000"/>
        <rFont val="Calibri"/>
        <family val="2"/>
        <scheme val="minor"/>
      </rPr>
      <t>non</t>
    </r>
    <r>
      <rPr>
        <sz val="9"/>
        <color rgb="FF000000"/>
        <rFont val="Calibri"/>
        <family val="2"/>
        <scheme val="minor"/>
      </rPr>
      <t>-field-based services.</t>
    </r>
  </si>
  <si>
    <t>Incentives Deliverable-Based Funds</t>
  </si>
  <si>
    <t>Training/TA</t>
  </si>
  <si>
    <t>Access to Care</t>
  </si>
  <si>
    <t>No separate attestation from 2C/2D (7/15/23) on Invoice #1</t>
  </si>
  <si>
    <t>2-3 people in the agency responsible for a CQI project to improve access and engagement in services.</t>
  </si>
  <si>
    <t> 3 - Fiscal and Operational Efficiency</t>
  </si>
  <si>
    <t>3A</t>
  </si>
  <si>
    <t> Assessing &amp; Enhancing Financial Health Training</t>
  </si>
  <si>
    <t> Revenue/Expenditure Tracking Tool - Utilization</t>
  </si>
  <si>
    <t xml:space="preserve">Capacity Building Advance / Start-up Funds </t>
  </si>
  <si>
    <t>Provider Notes:</t>
  </si>
  <si>
    <r>
      <rPr>
        <b/>
        <sz val="9"/>
        <color rgb="FF000000"/>
        <rFont val="Calibri"/>
        <family val="2"/>
      </rPr>
      <t xml:space="preserve">Providers can pick one of, or all of the below for one (1) reimbursement amount based on Tier.
</t>
    </r>
    <r>
      <rPr>
        <sz val="9"/>
        <color rgb="FF000000"/>
        <rFont val="Calibri"/>
        <family val="2"/>
      </rPr>
      <t xml:space="preserve">
3A-1.1 - Purchase or upgrade of software, including accounting software, and information technology to help monitor and manage expenses and revenue.
3A-1.2 - Enrollment of staff in accounting or business courses to increase organizational capacity.
3A-1.3 - Formal training(s) or course(s) in non-profit organization management.
3A-1.4 - Enrollment and participation in non-profit organizations (Center for Non-Profit Management, California Association of Non-Profits, etc.)
3A-1.5 - Development of trackers, tools, and any report(s) that captures regular productivity or activities to facilitate easier revenue and expenditure tracking.</t>
    </r>
  </si>
  <si>
    <t>Complete and submit attestation invoice by 7/15/2023.
Providers must submit the summary of investment expenditures to avoid recoupment by 12/31/2023.
CIBHS in partnership with RSM identifying needs and selecting the right technology.</t>
  </si>
  <si>
    <t>CIBHS - Guest Speaker Presentations to address item  3A-1.1 and 3A-1.5 to identify needs and technology solutions to advance agency data analysis.</t>
  </si>
  <si>
    <t>A staff person from each of the following  departments: 
- CEO
- Clinical supervisor
- Business operations/program Director
- Finance Director
- staff who is responsible for data collection/analysis</t>
  </si>
  <si>
    <r>
      <t xml:space="preserve">CIBHS </t>
    </r>
    <r>
      <rPr>
        <i/>
        <sz val="9"/>
        <color rgb="FF000000"/>
        <rFont val="Calibri"/>
        <family val="2"/>
      </rPr>
      <t>Assessing &amp; Enhancing Financial Health Training</t>
    </r>
    <r>
      <rPr>
        <sz val="9"/>
        <color rgb="FF000000"/>
        <rFont val="Calibri"/>
        <family val="2"/>
      </rPr>
      <t xml:space="preserve"> </t>
    </r>
  </si>
  <si>
    <r>
      <rPr>
        <sz val="9"/>
        <color theme="1"/>
        <rFont val="Calibri"/>
        <family val="2"/>
        <scheme val="minor"/>
      </rPr>
      <t>Complete and submit attestation invoice by 7/15/2023.
CIBHS to develop and disseminate training and resources. Submit attendance records, which will be validated by CIBHS, by 6/30/2024 to avoid recoupment.</t>
    </r>
    <r>
      <rPr>
        <sz val="11"/>
        <color theme="1"/>
        <rFont val="Calibri"/>
        <family val="2"/>
        <scheme val="minor"/>
      </rPr>
      <t xml:space="preserve"> </t>
    </r>
  </si>
  <si>
    <t>Participate and complete the Assessing &amp; Enhancing Financial Health Training.  This training will provide a deeper dive to inform and improve your agency's' strategic planning, workforce sustainability plan and advance financial success.  This hybrid training will include the following: 3 days of in-person training, Virtual Zoom Sessions and Coaching. CIBHS will work with teams to develop a KPI dashboard that will provide a snapshot of your "agency's health" which will be reviewed monthly for six months.</t>
  </si>
  <si>
    <t>Current leadership and emerging leaders who want to improve their financial skills.</t>
  </si>
  <si>
    <t> </t>
  </si>
  <si>
    <t>Revenue Expenditure Tracking Tool</t>
  </si>
  <si>
    <t xml:space="preserve">Providers will be paid after use of the Revenue/Expenditure Tool for at least 6-months and it shows they have successfully monitored, maintained, and documented their revenues and expenditures. </t>
  </si>
  <si>
    <t xml:space="preserve">Complete and submit invoice #2 and attach the deliverable by 6/30/2024 for payment. </t>
  </si>
  <si>
    <t>CIBHS will work with teams to develop a KPI dashboard that will provide a snapshot of your "agency's health".</t>
  </si>
  <si>
    <t> 4 - Optimizing Care Coordination</t>
  </si>
  <si>
    <t>4A</t>
  </si>
  <si>
    <t>4B</t>
  </si>
  <si>
    <t> At least 30% of clients within a given agency during a fiscal year are referred and admitted to another level of SUD care within 30 days at discharge </t>
  </si>
  <si>
    <t>Provider notes:</t>
  </si>
  <si>
    <t>Optimizing Care Coordination</t>
  </si>
  <si>
    <t xml:space="preserve">N/A
</t>
  </si>
  <si>
    <r>
      <t xml:space="preserve">Submit invoice #3 Incentive Metrics Attestation &amp; Invoice </t>
    </r>
    <r>
      <rPr>
        <b/>
        <sz val="9"/>
        <color rgb="FF000000"/>
        <rFont val="Calibri"/>
        <family val="2"/>
      </rPr>
      <t>on or after 7/1/2024.</t>
    </r>
  </si>
  <si>
    <t>More information to follow</t>
  </si>
  <si>
    <t>Staff responsible for care coordination and referrals.</t>
  </si>
  <si>
    <t>Medications for Addiction Treatment (MAT)</t>
  </si>
  <si>
    <t> At least 50% of clients agency-wide with opioid (OUD) and/or alcohol (AUD) use disorder within the fiscal year either receive MAT education and/or Medication Services that include MAT*</t>
  </si>
  <si>
    <t>3B</t>
  </si>
  <si>
    <t> At least 50% of clients agency-wide within the fiscal year receive naloxone</t>
  </si>
  <si>
    <t>At least 50% of clients agency-wide with opioid (OUD) and/or alcohol (AUD) use disorder within the fiscal year either receive MAT education and/or Medication Services that include MAT*
*Note: OTP settings must ensure that at least 50% of clients with AUD either receive MAT for AUD education and/or Medication Services that include MAT for AUD in order to meet this incentive benchmark</t>
  </si>
  <si>
    <r>
      <t>Submit invoice #3 Incentive Metrics Attestation &amp; Invoice</t>
    </r>
    <r>
      <rPr>
        <b/>
        <sz val="9"/>
        <rFont val="Calibri"/>
        <family val="2"/>
      </rPr>
      <t xml:space="preserve"> on or after 7/1/2024.</t>
    </r>
  </si>
  <si>
    <r>
      <t xml:space="preserve">Submit invoice #3 Incentive Metrics Attestation &amp; Invoice </t>
    </r>
    <r>
      <rPr>
        <b/>
        <sz val="9"/>
        <rFont val="Calibri"/>
        <family val="2"/>
      </rPr>
      <t>on or after 7/1/2024.</t>
    </r>
  </si>
  <si>
    <t>Enhancing Data Reporting</t>
  </si>
  <si>
    <t>5A</t>
  </si>
  <si>
    <t> At least 30% of CalOMS admission and discharge records agency-wide within the fiscal year are submitted timely and are 100% complete</t>
  </si>
  <si>
    <t xml:space="preserve">Target Audience </t>
  </si>
  <si>
    <t>Tier 2</t>
  </si>
  <si>
    <t>Tier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</si>
</sst>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164" formatCode="m/d/yyyy;@"/>
    <numFmt numFmtId="165" formatCode="_(&quot;$&quot;* #,##0_);_(&quot;$&quot;* \(#,##0\);_(&quot;$&quot;* &quot;-&quot;??_);_(@_)"/>
    <numFmt numFmtId="166" formatCode="m/d/yy;@"/>
    <numFmt numFmtId="167" formatCode="&quot;$&quot;#,##0.00"/>
    <numFmt numFmtId="168" formatCode="_([$$-409]* #,##0_);_([$$-409]* \(#,##0\);_([$$-409]* &quot;-&quot;??_);_(@_)"/>
    <numFmt numFmtId="169" formatCode="_([$$-409]* #,##0.00_);_([$$-409]* \(#,##0.00\);_([$$-409]* &quot;-&quot;??_);_(@_)"/>
  </numFmts>
  <fonts count="56" x14ac:knownFonts="1">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sz val="11"/>
      <color theme="0"/>
      <name val="Calibri"/>
      <family val="2"/>
      <scheme val="minor"/>
    </font>
    <font>
      <sz val="10"/>
      <color theme="1"/>
      <name val="Calibri"/>
      <family val="2"/>
      <scheme val="minor"/>
    </font>
    <font>
      <sz val="9"/>
      <color rgb="FFFF0000"/>
      <name val="Calibri"/>
      <family val="2"/>
      <scheme val="minor"/>
    </font>
    <font>
      <sz val="11"/>
      <color rgb="FF000000"/>
      <name val="Calibri"/>
      <family val="2"/>
    </font>
    <font>
      <sz val="10"/>
      <color rgb="FFFF0000"/>
      <name val="Calibri"/>
      <family val="2"/>
    </font>
    <font>
      <b/>
      <sz val="8"/>
      <name val="Calibri"/>
      <family val="2"/>
    </font>
    <font>
      <b/>
      <sz val="9"/>
      <color rgb="FF000000"/>
      <name val="Calibri"/>
      <family val="2"/>
    </font>
    <font>
      <b/>
      <sz val="9"/>
      <name val="Calibri"/>
      <family val="2"/>
    </font>
    <font>
      <sz val="9"/>
      <color rgb="FF000000"/>
      <name val="Calibri"/>
      <family val="2"/>
    </font>
    <font>
      <sz val="9"/>
      <color rgb="FFFF0000"/>
      <name val="Calibri"/>
      <family val="2"/>
    </font>
    <font>
      <sz val="8"/>
      <name val="Calibri"/>
      <family val="2"/>
    </font>
    <font>
      <sz val="10"/>
      <name val="Calibri"/>
      <family val="2"/>
    </font>
    <font>
      <sz val="11"/>
      <name val="Calibri"/>
      <family val="2"/>
    </font>
    <font>
      <b/>
      <sz val="10"/>
      <name val="Calibri"/>
      <family val="2"/>
    </font>
    <font>
      <sz val="9"/>
      <name val="Calibri"/>
      <family val="2"/>
      <scheme val="minor"/>
    </font>
    <font>
      <b/>
      <sz val="9"/>
      <name val="Calibri"/>
      <family val="2"/>
      <scheme val="minor"/>
    </font>
    <font>
      <b/>
      <sz val="18"/>
      <color rgb="FFF6FAF4"/>
      <name val="Calibri"/>
      <family val="2"/>
      <scheme val="minor"/>
    </font>
    <font>
      <b/>
      <sz val="13"/>
      <color rgb="FFF6FAF4"/>
      <name val="Calibri"/>
      <family val="2"/>
      <scheme val="minor"/>
    </font>
    <font>
      <b/>
      <sz val="18"/>
      <color theme="0"/>
      <name val="Calibri"/>
      <family val="2"/>
      <scheme val="minor"/>
    </font>
    <font>
      <b/>
      <sz val="14"/>
      <color rgb="FFF6FAF4"/>
      <name val="Calibri"/>
      <family val="2"/>
      <scheme val="minor"/>
    </font>
    <font>
      <b/>
      <sz val="9"/>
      <color rgb="FFFF0000"/>
      <name val="Calibri"/>
      <family val="2"/>
      <scheme val="minor"/>
    </font>
    <font>
      <sz val="11"/>
      <color rgb="FFF6FAF4"/>
      <name val="Calibri"/>
      <family val="2"/>
      <scheme val="minor"/>
    </font>
    <font>
      <b/>
      <sz val="18"/>
      <color rgb="FFFFFFFF"/>
      <name val="Calibri"/>
      <family val="2"/>
    </font>
    <font>
      <b/>
      <sz val="18"/>
      <color rgb="FFF6FAF4"/>
      <name val="Calibri"/>
      <family val="2"/>
    </font>
    <font>
      <b/>
      <sz val="13"/>
      <color rgb="FFF6FAF4"/>
      <name val="Calibri"/>
      <family val="2"/>
    </font>
    <font>
      <b/>
      <sz val="9"/>
      <color rgb="FFFF0000"/>
      <name val="Calibri"/>
      <family val="2"/>
    </font>
    <font>
      <sz val="9"/>
      <name val="Calibri"/>
      <family val="2"/>
    </font>
    <font>
      <b/>
      <sz val="14"/>
      <color rgb="FFF6FAF4"/>
      <name val="Calibri"/>
      <family val="2"/>
    </font>
    <font>
      <sz val="9"/>
      <color rgb="FF000000"/>
      <name val="Calibri"/>
      <family val="2"/>
      <scheme val="minor"/>
    </font>
    <font>
      <b/>
      <sz val="9"/>
      <color rgb="FF0000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3"/>
      <color theme="0"/>
      <name val="Calibri"/>
      <family val="2"/>
      <scheme val="minor"/>
    </font>
    <font>
      <b/>
      <sz val="10"/>
      <color theme="1"/>
      <name val="Calibri"/>
      <family val="2"/>
      <scheme val="minor"/>
    </font>
    <font>
      <b/>
      <sz val="12"/>
      <name val="Calibri"/>
      <family val="2"/>
      <scheme val="minor"/>
    </font>
    <font>
      <sz val="10"/>
      <name val="Calibri"/>
      <family val="2"/>
      <scheme val="minor"/>
    </font>
    <font>
      <i/>
      <sz val="10"/>
      <color rgb="FFFF0000"/>
      <name val="Calibri"/>
      <family val="2"/>
      <scheme val="minor"/>
    </font>
    <font>
      <b/>
      <sz val="11"/>
      <name val="Calibri"/>
      <family val="2"/>
      <scheme val="minor"/>
    </font>
    <font>
      <i/>
      <sz val="12"/>
      <name val="Calibri"/>
      <family val="2"/>
      <scheme val="minor"/>
    </font>
    <font>
      <i/>
      <sz val="11"/>
      <color theme="1"/>
      <name val="Calibri"/>
      <family val="2"/>
      <scheme val="minor"/>
    </font>
    <font>
      <i/>
      <sz val="12"/>
      <color theme="1"/>
      <name val="Calibri"/>
      <family val="2"/>
      <scheme val="minor"/>
    </font>
    <font>
      <b/>
      <sz val="14"/>
      <color theme="0"/>
      <name val="Calibri"/>
      <family val="2"/>
      <scheme val="minor"/>
    </font>
    <font>
      <b/>
      <sz val="14"/>
      <color theme="1"/>
      <name val="Calibri"/>
      <family val="2"/>
      <scheme val="minor"/>
    </font>
    <font>
      <u/>
      <sz val="11"/>
      <color theme="10"/>
      <name val="Calibri"/>
      <family val="2"/>
      <scheme val="minor"/>
    </font>
    <font>
      <i/>
      <sz val="9"/>
      <color rgb="FF000000"/>
      <name val="Calibri"/>
      <family val="2"/>
    </font>
    <font>
      <b/>
      <sz val="10"/>
      <color rgb="FFFF0000"/>
      <name val="Calibri"/>
      <family val="2"/>
      <scheme val="minor"/>
    </font>
    <font>
      <b/>
      <sz val="10"/>
      <color rgb="FFF6FAF4"/>
      <name val="Calibri"/>
      <family val="2"/>
      <scheme val="minor"/>
    </font>
    <font>
      <sz val="9"/>
      <color indexed="81"/>
      <name val="Tahoma"/>
      <family val="2"/>
    </font>
    <font>
      <b/>
      <sz val="9"/>
      <color indexed="81"/>
      <name val="Tahoma"/>
      <family val="2"/>
    </font>
    <font>
      <b/>
      <sz val="10"/>
      <color rgb="FFC00000"/>
      <name val="Calibri"/>
      <family val="2"/>
      <scheme val="minor"/>
    </font>
  </fonts>
  <fills count="26">
    <fill>
      <patternFill patternType="none"/>
    </fill>
    <fill>
      <patternFill patternType="gray125"/>
    </fill>
    <fill>
      <patternFill patternType="solid">
        <fgColor rgb="FFF6FAF4"/>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002060"/>
        <bgColor rgb="FF000000"/>
      </patternFill>
    </fill>
    <fill>
      <patternFill patternType="solid">
        <fgColor rgb="FFF6FAF4"/>
        <bgColor rgb="FF000000"/>
      </patternFill>
    </fill>
    <fill>
      <patternFill patternType="solid">
        <fgColor rgb="FFD9E1F2"/>
        <bgColor rgb="FF000000"/>
      </patternFill>
    </fill>
    <fill>
      <patternFill patternType="solid">
        <fgColor rgb="FF660066"/>
        <bgColor indexed="64"/>
      </patternFill>
    </fill>
    <fill>
      <patternFill patternType="solid">
        <fgColor rgb="FF006666"/>
        <bgColor rgb="FF000000"/>
      </patternFill>
    </fill>
    <fill>
      <patternFill patternType="solid">
        <fgColor theme="4" tint="0.79998168889431442"/>
        <bgColor rgb="FF000000"/>
      </patternFill>
    </fill>
    <fill>
      <patternFill patternType="solid">
        <fgColor theme="2" tint="-0.249977111117893"/>
        <bgColor rgb="FF000000"/>
      </patternFill>
    </fill>
    <fill>
      <patternFill patternType="solid">
        <fgColor rgb="FF001F5F"/>
        <bgColor indexed="64"/>
      </patternFill>
    </fill>
    <fill>
      <patternFill patternType="solid">
        <fgColor rgb="FF001F5F"/>
        <bgColor rgb="FF000000"/>
      </patternFill>
    </fill>
    <fill>
      <patternFill patternType="solid">
        <fgColor rgb="FF5F042D"/>
        <bgColor indexed="64"/>
      </patternFill>
    </fill>
    <fill>
      <patternFill patternType="solid">
        <fgColor rgb="FF5F042D"/>
        <bgColor rgb="FF000000"/>
      </patternFill>
    </fill>
    <fill>
      <patternFill patternType="solid">
        <fgColor rgb="FF00B0F0"/>
        <bgColor indexed="64"/>
      </patternFill>
    </fill>
    <fill>
      <patternFill patternType="solid">
        <fgColor theme="7" tint="0.79998168889431442"/>
        <bgColor indexed="64"/>
      </patternFill>
    </fill>
    <fill>
      <patternFill patternType="solid">
        <fgColor rgb="FF006666"/>
        <bgColor indexed="64"/>
      </patternFill>
    </fill>
    <fill>
      <patternFill patternType="solid">
        <fgColor rgb="FFFFFF0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2" tint="-9.9978637043366805E-2"/>
        <bgColor rgb="FF000000"/>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3">
    <xf numFmtId="0" fontId="0" fillId="0" borderId="0"/>
    <xf numFmtId="44" fontId="1" fillId="0" borderId="0" applyFont="0" applyFill="0" applyBorder="0" applyAlignment="0" applyProtection="0"/>
    <xf numFmtId="0" fontId="49" fillId="0" borderId="0" applyNumberFormat="0" applyFill="0" applyBorder="0" applyAlignment="0" applyProtection="0"/>
  </cellStyleXfs>
  <cellXfs count="281">
    <xf numFmtId="0" fontId="0" fillId="0" borderId="0" xfId="0"/>
    <xf numFmtId="0" fontId="2" fillId="0" borderId="1" xfId="0" applyFont="1" applyBorder="1" applyAlignment="1">
      <alignment horizontal="center" vertical="center" wrapText="1"/>
    </xf>
    <xf numFmtId="0" fontId="0" fillId="6" borderId="0" xfId="0" applyFill="1"/>
    <xf numFmtId="0" fontId="0" fillId="0" borderId="0" xfId="0" applyAlignment="1">
      <alignment horizontal="center"/>
    </xf>
    <xf numFmtId="0" fontId="19" fillId="0" borderId="1" xfId="0" applyFont="1" applyBorder="1" applyAlignment="1">
      <alignment horizontal="left" vertical="center" wrapText="1"/>
    </xf>
    <xf numFmtId="14"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165" fontId="18" fillId="0" borderId="1" xfId="1" applyNumberFormat="1" applyFont="1" applyFill="1" applyBorder="1" applyAlignment="1">
      <alignment horizontal="center" vertical="center" wrapText="1"/>
    </xf>
    <xf numFmtId="165" fontId="18"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top" wrapText="1"/>
    </xf>
    <xf numFmtId="164" fontId="18" fillId="2" borderId="1" xfId="0" applyNumberFormat="1" applyFont="1" applyFill="1" applyBorder="1" applyAlignment="1">
      <alignment horizontal="center" vertical="center" wrapText="1"/>
    </xf>
    <xf numFmtId="44" fontId="18" fillId="2" borderId="1" xfId="1" applyFont="1" applyFill="1" applyBorder="1" applyAlignment="1">
      <alignment horizontal="center" vertical="center" wrapText="1"/>
    </xf>
    <xf numFmtId="0" fontId="18" fillId="2" borderId="1" xfId="0" applyFont="1" applyFill="1" applyBorder="1" applyAlignment="1">
      <alignment horizontal="left" vertical="center" wrapText="1"/>
    </xf>
    <xf numFmtId="0" fontId="3" fillId="0" borderId="1" xfId="0" applyFont="1" applyBorder="1"/>
    <xf numFmtId="165" fontId="3" fillId="2" borderId="1" xfId="1" applyNumberFormat="1" applyFont="1" applyFill="1" applyBorder="1" applyAlignment="1">
      <alignment horizontal="center" vertical="center" wrapText="1"/>
    </xf>
    <xf numFmtId="165" fontId="3"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2" fillId="0" borderId="1" xfId="0" applyFont="1" applyBorder="1" applyAlignment="1">
      <alignment horizontal="right"/>
    </xf>
    <xf numFmtId="0" fontId="3" fillId="0" borderId="1" xfId="0" applyFont="1" applyBorder="1" applyAlignment="1">
      <alignment horizontal="center"/>
    </xf>
    <xf numFmtId="0" fontId="11" fillId="0" borderId="1" xfId="0" applyFont="1" applyBorder="1" applyAlignment="1">
      <alignment wrapText="1"/>
    </xf>
    <xf numFmtId="1" fontId="18" fillId="0" borderId="1" xfId="0" applyNumberFormat="1" applyFont="1" applyBorder="1" applyAlignment="1">
      <alignment horizontal="center" vertical="center" wrapText="1"/>
    </xf>
    <xf numFmtId="0" fontId="3" fillId="0" borderId="1" xfId="0" applyFont="1" applyBorder="1" applyAlignment="1">
      <alignment wrapText="1"/>
    </xf>
    <xf numFmtId="0" fontId="25" fillId="0" borderId="0" xfId="0" applyFont="1"/>
    <xf numFmtId="165" fontId="3" fillId="0" borderId="1" xfId="1" applyNumberFormat="1" applyFont="1" applyFill="1" applyBorder="1" applyAlignment="1">
      <alignment horizontal="center" vertical="center" wrapText="1"/>
    </xf>
    <xf numFmtId="165" fontId="3" fillId="0" borderId="1" xfId="0" applyNumberFormat="1" applyFont="1" applyBorder="1" applyAlignment="1">
      <alignment horizontal="left" vertical="center" wrapText="1"/>
    </xf>
    <xf numFmtId="44" fontId="18" fillId="5" borderId="1" xfId="1" applyFont="1" applyFill="1" applyBorder="1" applyAlignment="1">
      <alignment horizontal="center" vertical="center" wrapText="1"/>
    </xf>
    <xf numFmtId="167" fontId="18" fillId="5"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18" fillId="3" borderId="1" xfId="0" applyFont="1" applyFill="1" applyBorder="1" applyAlignment="1">
      <alignment horizontal="left" vertical="center" wrapText="1"/>
    </xf>
    <xf numFmtId="0" fontId="7" fillId="0" borderId="1" xfId="0" applyFont="1" applyBorder="1"/>
    <xf numFmtId="0" fontId="30" fillId="8" borderId="1" xfId="0" applyFont="1" applyFill="1" applyBorder="1" applyAlignment="1">
      <alignment wrapText="1"/>
    </xf>
    <xf numFmtId="0" fontId="9" fillId="0" borderId="1" xfId="0" applyFont="1" applyBorder="1" applyAlignment="1">
      <alignment wrapText="1"/>
    </xf>
    <xf numFmtId="0" fontId="14" fillId="8" borderId="1" xfId="0" applyFont="1" applyFill="1" applyBorder="1" applyAlignment="1">
      <alignment wrapText="1"/>
    </xf>
    <xf numFmtId="0" fontId="30" fillId="0" borderId="1" xfId="0" applyFont="1" applyBorder="1" applyAlignment="1">
      <alignment vertical="center" wrapText="1"/>
    </xf>
    <xf numFmtId="41" fontId="18" fillId="0" borderId="1" xfId="1" applyNumberFormat="1" applyFont="1" applyFill="1" applyBorder="1" applyAlignment="1">
      <alignment horizontal="center" vertical="center" wrapText="1"/>
    </xf>
    <xf numFmtId="41" fontId="18" fillId="0" borderId="1" xfId="0" applyNumberFormat="1" applyFont="1" applyBorder="1" applyAlignment="1">
      <alignment horizontal="center" vertical="center" wrapText="1"/>
    </xf>
    <xf numFmtId="41" fontId="18" fillId="2" borderId="1" xfId="0" applyNumberFormat="1" applyFont="1" applyFill="1" applyBorder="1" applyAlignment="1">
      <alignment horizontal="center" vertical="center" wrapText="1"/>
    </xf>
    <xf numFmtId="0" fontId="37" fillId="0" borderId="0" xfId="0" applyFont="1" applyAlignment="1">
      <alignment horizontal="right"/>
    </xf>
    <xf numFmtId="0" fontId="38" fillId="14" borderId="1" xfId="0" applyFont="1" applyFill="1" applyBorder="1" applyAlignment="1">
      <alignment vertical="center"/>
    </xf>
    <xf numFmtId="0" fontId="38" fillId="20" borderId="1" xfId="0" applyFont="1" applyFill="1" applyBorder="1" applyAlignment="1">
      <alignment vertical="center"/>
    </xf>
    <xf numFmtId="0" fontId="41" fillId="0" borderId="1" xfId="0" applyFont="1" applyBorder="1" applyAlignment="1">
      <alignment vertical="center" wrapText="1"/>
    </xf>
    <xf numFmtId="0" fontId="41" fillId="0" borderId="1" xfId="0" applyFont="1" applyBorder="1" applyAlignment="1">
      <alignment horizontal="left" vertical="center" wrapText="1"/>
    </xf>
    <xf numFmtId="49" fontId="41" fillId="0" borderId="1" xfId="0" applyNumberFormat="1" applyFont="1" applyBorder="1" applyAlignment="1">
      <alignment horizontal="left" vertical="center" wrapText="1"/>
    </xf>
    <xf numFmtId="0" fontId="0" fillId="16" borderId="1" xfId="0" applyFill="1" applyBorder="1"/>
    <xf numFmtId="0" fontId="34" fillId="16" borderId="1" xfId="0" applyFont="1" applyFill="1" applyBorder="1" applyAlignment="1">
      <alignment horizontal="center" vertical="center"/>
    </xf>
    <xf numFmtId="0" fontId="36" fillId="19" borderId="1" xfId="0" applyFont="1" applyFill="1" applyBorder="1" applyAlignment="1">
      <alignment vertical="center"/>
    </xf>
    <xf numFmtId="0" fontId="39" fillId="19" borderId="1" xfId="0" applyFont="1" applyFill="1" applyBorder="1" applyAlignment="1">
      <alignment vertical="center"/>
    </xf>
    <xf numFmtId="0" fontId="0" fillId="19" borderId="1" xfId="0" applyFill="1" applyBorder="1"/>
    <xf numFmtId="0" fontId="5" fillId="0" borderId="1" xfId="0" applyFont="1" applyBorder="1" applyAlignment="1">
      <alignment horizontal="center" vertical="center"/>
    </xf>
    <xf numFmtId="42" fontId="5" fillId="0" borderId="1" xfId="0" applyNumberFormat="1" applyFont="1" applyBorder="1" applyAlignment="1">
      <alignment horizontal="right" vertical="center"/>
    </xf>
    <xf numFmtId="0" fontId="5" fillId="19" borderId="1" xfId="0" applyFont="1" applyFill="1" applyBorder="1"/>
    <xf numFmtId="42" fontId="5" fillId="19" borderId="1" xfId="0" applyNumberFormat="1" applyFont="1" applyFill="1" applyBorder="1" applyAlignment="1">
      <alignment horizontal="right" vertical="center"/>
    </xf>
    <xf numFmtId="42" fontId="5" fillId="0" borderId="1" xfId="0" applyNumberFormat="1" applyFont="1" applyBorder="1" applyAlignment="1">
      <alignment horizontal="center" vertical="center"/>
    </xf>
    <xf numFmtId="0" fontId="0" fillId="21" borderId="1" xfId="0" applyFill="1" applyBorder="1" applyAlignment="1">
      <alignment horizontal="center" vertical="center"/>
    </xf>
    <xf numFmtId="0" fontId="34" fillId="14" borderId="1" xfId="0" applyFont="1" applyFill="1" applyBorder="1" applyAlignment="1">
      <alignment horizontal="center" vertical="center"/>
    </xf>
    <xf numFmtId="42" fontId="34" fillId="14" borderId="1" xfId="0" applyNumberFormat="1" applyFont="1" applyFill="1" applyBorder="1" applyAlignment="1">
      <alignment horizontal="center" vertical="center"/>
    </xf>
    <xf numFmtId="0" fontId="34" fillId="20" borderId="1" xfId="0" applyFont="1" applyFill="1" applyBorder="1" applyAlignment="1">
      <alignment horizontal="center" vertical="center"/>
    </xf>
    <xf numFmtId="42" fontId="34" fillId="20"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42" fontId="5" fillId="19" borderId="1" xfId="0" applyNumberFormat="1" applyFont="1" applyFill="1" applyBorder="1" applyAlignment="1">
      <alignment horizontal="center" vertical="center"/>
    </xf>
    <xf numFmtId="42" fontId="37" fillId="21" borderId="1" xfId="0" applyNumberFormat="1" applyFont="1" applyFill="1" applyBorder="1" applyAlignment="1">
      <alignment horizontal="center" vertical="center"/>
    </xf>
    <xf numFmtId="6" fontId="5" fillId="0" borderId="1" xfId="0" applyNumberFormat="1" applyFont="1" applyBorder="1" applyAlignment="1">
      <alignment horizontal="right" vertical="center"/>
    </xf>
    <xf numFmtId="0" fontId="41" fillId="0" borderId="1" xfId="0" applyFont="1" applyBorder="1" applyAlignment="1">
      <alignment horizontal="right" vertical="center" wrapText="1"/>
    </xf>
    <xf numFmtId="0" fontId="38" fillId="22" borderId="1" xfId="0" applyFont="1" applyFill="1" applyBorder="1" applyAlignment="1">
      <alignment vertical="center"/>
    </xf>
    <xf numFmtId="0" fontId="34" fillId="22" borderId="1" xfId="0" applyFont="1" applyFill="1" applyBorder="1" applyAlignment="1">
      <alignment horizontal="center" vertical="center"/>
    </xf>
    <xf numFmtId="42" fontId="34" fillId="22" borderId="1" xfId="0" applyNumberFormat="1" applyFont="1" applyFill="1" applyBorder="1" applyAlignment="1">
      <alignment horizontal="center" vertical="center"/>
    </xf>
    <xf numFmtId="1" fontId="19" fillId="3" borderId="1" xfId="0" applyNumberFormat="1" applyFont="1" applyFill="1" applyBorder="1" applyAlignment="1">
      <alignment horizontal="center" vertical="center"/>
    </xf>
    <xf numFmtId="0" fontId="19" fillId="3" borderId="1" xfId="0" applyFont="1" applyFill="1" applyBorder="1" applyAlignment="1">
      <alignment horizontal="center" vertical="center"/>
    </xf>
    <xf numFmtId="44" fontId="3" fillId="5" borderId="1" xfId="0" applyNumberFormat="1" applyFont="1" applyFill="1" applyBorder="1" applyAlignment="1">
      <alignment horizontal="right" vertical="center"/>
    </xf>
    <xf numFmtId="167" fontId="3" fillId="5" borderId="1" xfId="0" applyNumberFormat="1" applyFont="1" applyFill="1" applyBorder="1"/>
    <xf numFmtId="0" fontId="3" fillId="0" borderId="1" xfId="0" applyFont="1" applyBorder="1" applyAlignment="1">
      <alignment horizontal="left" vertical="center" wrapText="1"/>
    </xf>
    <xf numFmtId="0" fontId="12" fillId="0" borderId="1" xfId="0" applyFont="1" applyBorder="1" applyAlignment="1">
      <alignment horizontal="left" vertical="center" wrapText="1"/>
    </xf>
    <xf numFmtId="0" fontId="38" fillId="10" borderId="1" xfId="2" applyFont="1" applyFill="1" applyBorder="1" applyAlignment="1">
      <alignment vertical="center"/>
    </xf>
    <xf numFmtId="0" fontId="38" fillId="14" borderId="1" xfId="2" applyFont="1" applyFill="1" applyBorder="1" applyAlignment="1">
      <alignment vertical="center"/>
    </xf>
    <xf numFmtId="0" fontId="38" fillId="20" borderId="1" xfId="2" applyFont="1" applyFill="1" applyBorder="1" applyAlignment="1">
      <alignment vertical="center"/>
    </xf>
    <xf numFmtId="0" fontId="48" fillId="0" borderId="0" xfId="0" applyFont="1"/>
    <xf numFmtId="0" fontId="43" fillId="23" borderId="1" xfId="0" applyFont="1" applyFill="1" applyBorder="1" applyAlignment="1">
      <alignment horizontal="left" vertical="center"/>
    </xf>
    <xf numFmtId="0" fontId="41" fillId="23" borderId="1" xfId="0" applyFont="1" applyFill="1" applyBorder="1" applyAlignment="1">
      <alignment vertical="center" wrapText="1"/>
    </xf>
    <xf numFmtId="0" fontId="5" fillId="23" borderId="1" xfId="0" applyFont="1" applyFill="1" applyBorder="1" applyAlignment="1">
      <alignment horizontal="center" vertical="center"/>
    </xf>
    <xf numFmtId="42" fontId="5" fillId="23" borderId="1" xfId="0" applyNumberFormat="1" applyFont="1" applyFill="1" applyBorder="1" applyAlignment="1">
      <alignment horizontal="center" vertical="center"/>
    </xf>
    <xf numFmtId="0" fontId="45" fillId="4" borderId="1" xfId="0" applyFont="1" applyFill="1" applyBorder="1" applyAlignment="1">
      <alignment horizontal="center" vertical="center"/>
    </xf>
    <xf numFmtId="42" fontId="46" fillId="4" borderId="1" xfId="0" applyNumberFormat="1" applyFont="1" applyFill="1" applyBorder="1" applyAlignment="1">
      <alignment horizontal="right" vertical="center"/>
    </xf>
    <xf numFmtId="6" fontId="46" fillId="4" borderId="1" xfId="0" applyNumberFormat="1" applyFont="1" applyFill="1" applyBorder="1" applyAlignment="1">
      <alignment horizontal="right" vertical="center"/>
    </xf>
    <xf numFmtId="0" fontId="11" fillId="0" borderId="1" xfId="0" applyFont="1" applyBorder="1" applyAlignment="1">
      <alignment horizontal="left" vertical="center" wrapText="1"/>
    </xf>
    <xf numFmtId="164" fontId="6" fillId="2" borderId="1" xfId="0" applyNumberFormat="1" applyFont="1" applyFill="1" applyBorder="1" applyAlignment="1">
      <alignment horizontal="center" vertical="center" wrapText="1"/>
    </xf>
    <xf numFmtId="0" fontId="12" fillId="0" borderId="1" xfId="0" applyFont="1" applyBorder="1"/>
    <xf numFmtId="0" fontId="18" fillId="0" borderId="0" xfId="0" applyFont="1" applyAlignment="1">
      <alignment horizontal="left" vertical="center" wrapText="1"/>
    </xf>
    <xf numFmtId="0" fontId="4" fillId="0" borderId="0" xfId="0" applyFont="1"/>
    <xf numFmtId="0" fontId="2" fillId="24" borderId="1" xfId="0" applyFont="1" applyFill="1" applyBorder="1" applyAlignment="1">
      <alignment horizontal="center" vertical="center" wrapText="1"/>
    </xf>
    <xf numFmtId="0" fontId="24" fillId="24" borderId="1" xfId="0" applyFont="1" applyFill="1" applyBorder="1" applyAlignment="1">
      <alignment horizontal="center" vertical="center" wrapText="1"/>
    </xf>
    <xf numFmtId="0" fontId="3" fillId="0" borderId="1" xfId="0" applyFont="1" applyBorder="1" applyAlignment="1">
      <alignment vertical="center" wrapText="1"/>
    </xf>
    <xf numFmtId="165" fontId="18" fillId="0" borderId="1" xfId="0" applyNumberFormat="1" applyFont="1" applyBorder="1" applyAlignment="1">
      <alignment vertical="center" wrapText="1"/>
    </xf>
    <xf numFmtId="14" fontId="19" fillId="0" borderId="1" xfId="0" applyNumberFormat="1" applyFont="1" applyBorder="1" applyAlignment="1">
      <alignment horizontal="center" vertical="center" wrapText="1"/>
    </xf>
    <xf numFmtId="14" fontId="3" fillId="0" borderId="1" xfId="0" applyNumberFormat="1" applyFont="1" applyBorder="1"/>
    <xf numFmtId="164" fontId="3" fillId="2" borderId="1" xfId="0" applyNumberFormat="1" applyFont="1" applyFill="1" applyBorder="1" applyAlignment="1">
      <alignment horizontal="left" vertical="center" wrapText="1"/>
    </xf>
    <xf numFmtId="166" fontId="19" fillId="0" borderId="1" xfId="0" applyNumberFormat="1" applyFont="1" applyBorder="1" applyAlignment="1">
      <alignment horizontal="center" vertical="center" wrapText="1"/>
    </xf>
    <xf numFmtId="0" fontId="29" fillId="0" borderId="0" xfId="0" applyFont="1" applyAlignment="1">
      <alignment wrapText="1"/>
    </xf>
    <xf numFmtId="0" fontId="30" fillId="0" borderId="0" xfId="0" applyFont="1" applyAlignment="1">
      <alignment vertical="center" wrapText="1"/>
    </xf>
    <xf numFmtId="0" fontId="12" fillId="0" borderId="1" xfId="0" applyFont="1" applyBorder="1" applyAlignment="1">
      <alignment horizontal="center" vertical="center" wrapText="1"/>
    </xf>
    <xf numFmtId="6" fontId="30" fillId="0" borderId="1" xfId="0" applyNumberFormat="1" applyFont="1" applyBorder="1" applyAlignment="1">
      <alignment horizontal="center" vertical="center" wrapText="1"/>
    </xf>
    <xf numFmtId="0" fontId="30" fillId="0" borderId="1" xfId="0" applyFont="1" applyBorder="1" applyAlignment="1">
      <alignment horizontal="left" vertical="center" wrapText="1"/>
    </xf>
    <xf numFmtId="0" fontId="30" fillId="3" borderId="1" xfId="0" applyFont="1" applyFill="1" applyBorder="1"/>
    <xf numFmtId="8" fontId="30" fillId="12" borderId="1" xfId="0" applyNumberFormat="1" applyFont="1" applyFill="1" applyBorder="1" applyAlignment="1">
      <alignment wrapText="1"/>
    </xf>
    <xf numFmtId="0" fontId="11" fillId="8" borderId="1" xfId="0" applyFont="1" applyFill="1" applyBorder="1" applyAlignment="1">
      <alignment wrapText="1"/>
    </xf>
    <xf numFmtId="0" fontId="15" fillId="0" borderId="1" xfId="0" applyFont="1" applyBorder="1" applyAlignment="1">
      <alignment horizontal="center" vertical="center" wrapText="1"/>
    </xf>
    <xf numFmtId="6" fontId="15" fillId="0" borderId="1" xfId="0" applyNumberFormat="1" applyFont="1" applyBorder="1" applyAlignment="1">
      <alignment horizontal="center" vertical="center" wrapText="1"/>
    </xf>
    <xf numFmtId="0" fontId="16" fillId="3" borderId="1" xfId="0" applyFont="1" applyFill="1" applyBorder="1"/>
    <xf numFmtId="0" fontId="17" fillId="0" borderId="1" xfId="0" applyFont="1" applyBorder="1" applyAlignment="1">
      <alignment wrapText="1"/>
    </xf>
    <xf numFmtId="0" fontId="8" fillId="8" borderId="1" xfId="0" applyFont="1" applyFill="1" applyBorder="1" applyAlignment="1">
      <alignment wrapText="1"/>
    </xf>
    <xf numFmtId="0" fontId="12" fillId="8" borderId="1" xfId="0" applyFont="1" applyFill="1" applyBorder="1" applyAlignment="1">
      <alignment wrapText="1"/>
    </xf>
    <xf numFmtId="8" fontId="30" fillId="8" borderId="1" xfId="0" applyNumberFormat="1" applyFont="1" applyFill="1" applyBorder="1" applyAlignment="1">
      <alignment horizontal="right" vertical="center" wrapText="1"/>
    </xf>
    <xf numFmtId="0" fontId="10" fillId="0" borderId="1" xfId="0" applyFont="1" applyBorder="1"/>
    <xf numFmtId="14" fontId="30" fillId="0" borderId="1" xfId="0" applyNumberFormat="1" applyFont="1" applyBorder="1" applyAlignment="1">
      <alignment horizontal="center" vertical="center" wrapText="1"/>
    </xf>
    <xf numFmtId="14" fontId="11" fillId="0" borderId="1" xfId="0" applyNumberFormat="1" applyFont="1" applyBorder="1" applyAlignment="1">
      <alignment horizontal="center" wrapText="1"/>
    </xf>
    <xf numFmtId="0" fontId="12" fillId="0" borderId="1" xfId="0" applyFont="1" applyBorder="1" applyAlignment="1">
      <alignment horizontal="center" vertical="center"/>
    </xf>
    <xf numFmtId="0" fontId="12" fillId="8" borderId="1" xfId="0" applyFont="1" applyFill="1" applyBorder="1" applyAlignment="1">
      <alignment horizontal="center" vertical="center" wrapText="1"/>
    </xf>
    <xf numFmtId="6" fontId="12" fillId="8" borderId="1" xfId="0" applyNumberFormat="1" applyFont="1" applyFill="1" applyBorder="1" applyAlignment="1">
      <alignment horizontal="center" vertical="center" wrapText="1"/>
    </xf>
    <xf numFmtId="0" fontId="12" fillId="8" borderId="1" xfId="0" applyFont="1" applyFill="1" applyBorder="1" applyAlignment="1">
      <alignment vertical="center" wrapText="1"/>
    </xf>
    <xf numFmtId="8" fontId="12" fillId="9" borderId="1" xfId="0" applyNumberFormat="1" applyFont="1" applyFill="1" applyBorder="1" applyAlignment="1">
      <alignment horizontal="right" vertical="center"/>
    </xf>
    <xf numFmtId="0" fontId="12" fillId="8" borderId="1" xfId="0" applyFont="1" applyFill="1" applyBorder="1" applyAlignment="1">
      <alignment horizontal="left" vertical="center" wrapText="1"/>
    </xf>
    <xf numFmtId="8" fontId="30" fillId="8" borderId="1" xfId="0" applyNumberFormat="1" applyFont="1" applyFill="1" applyBorder="1" applyAlignment="1">
      <alignment wrapText="1"/>
    </xf>
    <xf numFmtId="8" fontId="10" fillId="9" borderId="1" xfId="0" applyNumberFormat="1" applyFont="1" applyFill="1" applyBorder="1" applyAlignment="1">
      <alignment horizontal="right" vertical="center"/>
    </xf>
    <xf numFmtId="6" fontId="12" fillId="8" borderId="1" xfId="0" applyNumberFormat="1" applyFont="1" applyFill="1" applyBorder="1" applyAlignment="1">
      <alignment horizontal="right" vertical="center" wrapText="1"/>
    </xf>
    <xf numFmtId="6" fontId="10" fillId="9" borderId="1" xfId="0" applyNumberFormat="1" applyFont="1" applyFill="1" applyBorder="1" applyAlignment="1">
      <alignment horizontal="right" vertical="center"/>
    </xf>
    <xf numFmtId="0" fontId="0" fillId="0" borderId="1" xfId="0" applyBorder="1" applyAlignment="1">
      <alignment horizontal="left" vertical="center" wrapText="1"/>
    </xf>
    <xf numFmtId="0" fontId="3" fillId="0" borderId="1" xfId="0" applyFont="1" applyBorder="1" applyAlignment="1">
      <alignment horizontal="left" vertical="center"/>
    </xf>
    <xf numFmtId="0" fontId="18" fillId="3" borderId="1" xfId="0" applyFont="1" applyFill="1" applyBorder="1"/>
    <xf numFmtId="0" fontId="12" fillId="0" borderId="1" xfId="0" applyFont="1" applyBorder="1" applyAlignment="1">
      <alignment horizontal="left" vertical="center"/>
    </xf>
    <xf numFmtId="0" fontId="33" fillId="0" borderId="1" xfId="0" applyFont="1" applyBorder="1" applyAlignment="1">
      <alignment horizontal="center" vertical="center" wrapText="1"/>
    </xf>
    <xf numFmtId="167" fontId="18" fillId="2"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10" fillId="25" borderId="1" xfId="0" applyFont="1" applyFill="1" applyBorder="1" applyAlignment="1">
      <alignment horizontal="center" vertical="center" wrapText="1"/>
    </xf>
    <xf numFmtId="0" fontId="10" fillId="24" borderId="1" xfId="0" applyFont="1" applyFill="1" applyBorder="1" applyAlignment="1">
      <alignment horizontal="center" vertical="center" wrapText="1"/>
    </xf>
    <xf numFmtId="0" fontId="29" fillId="25" borderId="1" xfId="0" applyFont="1" applyFill="1" applyBorder="1" applyAlignment="1">
      <alignment horizontal="center" vertical="center" wrapText="1"/>
    </xf>
    <xf numFmtId="0" fontId="11" fillId="0" borderId="1" xfId="0" applyFont="1" applyBorder="1" applyAlignment="1">
      <alignment horizontal="left" wrapText="1"/>
    </xf>
    <xf numFmtId="0" fontId="29" fillId="24"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3" fillId="3" borderId="1" xfId="0" applyFont="1" applyFill="1" applyBorder="1"/>
    <xf numFmtId="0" fontId="9" fillId="0" borderId="1" xfId="0" applyFont="1" applyBorder="1" applyAlignment="1">
      <alignment horizontal="left" wrapText="1"/>
    </xf>
    <xf numFmtId="0" fontId="10" fillId="25" borderId="5" xfId="0" applyFont="1" applyFill="1" applyBorder="1" applyAlignment="1">
      <alignment horizontal="center" vertical="center" wrapText="1"/>
    </xf>
    <xf numFmtId="0" fontId="26" fillId="11" borderId="1" xfId="0" applyFont="1" applyFill="1" applyBorder="1"/>
    <xf numFmtId="0" fontId="0" fillId="0" borderId="1" xfId="0" applyBorder="1"/>
    <xf numFmtId="0" fontId="29" fillId="0" borderId="2" xfId="0" applyFont="1" applyBorder="1" applyAlignment="1">
      <alignment wrapText="1"/>
    </xf>
    <xf numFmtId="0" fontId="29" fillId="0" borderId="3" xfId="0" applyFont="1" applyBorder="1" applyAlignment="1">
      <alignment wrapText="1"/>
    </xf>
    <xf numFmtId="0" fontId="29" fillId="0" borderId="4" xfId="0" applyFont="1" applyBorder="1" applyAlignment="1">
      <alignment wrapText="1"/>
    </xf>
    <xf numFmtId="0" fontId="0" fillId="20" borderId="1" xfId="0" applyFill="1" applyBorder="1"/>
    <xf numFmtId="0" fontId="26" fillId="11" borderId="6" xfId="0" applyFont="1" applyFill="1" applyBorder="1"/>
    <xf numFmtId="0" fontId="26" fillId="11" borderId="0" xfId="0" applyFont="1" applyFill="1"/>
    <xf numFmtId="0" fontId="26" fillId="0" borderId="1" xfId="0" applyFont="1" applyBorder="1"/>
    <xf numFmtId="0" fontId="4" fillId="10" borderId="1" xfId="0" applyFont="1" applyFill="1" applyBorder="1"/>
    <xf numFmtId="0" fontId="0" fillId="6" borderId="1" xfId="0" applyFill="1" applyBorder="1"/>
    <xf numFmtId="0" fontId="4" fillId="0" borderId="1" xfId="0" applyFont="1" applyBorder="1"/>
    <xf numFmtId="0" fontId="24" fillId="10" borderId="1" xfId="0" applyFont="1" applyFill="1" applyBorder="1" applyAlignment="1">
      <alignment horizontal="left" vertical="center" wrapText="1"/>
    </xf>
    <xf numFmtId="0" fontId="0" fillId="10" borderId="1" xfId="0" applyFill="1" applyBorder="1"/>
    <xf numFmtId="0" fontId="35" fillId="16" borderId="1" xfId="0" applyFont="1" applyFill="1" applyBorder="1"/>
    <xf numFmtId="0" fontId="0" fillId="14" borderId="0" xfId="0" applyFill="1"/>
    <xf numFmtId="0" fontId="4" fillId="14" borderId="1" xfId="0" applyFont="1" applyFill="1" applyBorder="1"/>
    <xf numFmtId="0" fontId="0" fillId="14" borderId="1" xfId="0" applyFill="1" applyBorder="1"/>
    <xf numFmtId="0" fontId="25" fillId="14" borderId="1" xfId="0" applyFont="1" applyFill="1" applyBorder="1"/>
    <xf numFmtId="0" fontId="13" fillId="0" borderId="1" xfId="0" applyFont="1" applyBorder="1"/>
    <xf numFmtId="0" fontId="0" fillId="0" borderId="0" xfId="0" applyAlignment="1">
      <alignment vertical="center"/>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164" fontId="6" fillId="2" borderId="1" xfId="0" applyNumberFormat="1" applyFont="1" applyFill="1" applyBorder="1" applyAlignment="1" applyProtection="1">
      <alignment horizontal="center" vertical="center" wrapText="1"/>
      <protection locked="0"/>
    </xf>
    <xf numFmtId="164" fontId="18"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14" fontId="12" fillId="0" borderId="1" xfId="0" applyNumberFormat="1" applyFont="1" applyBorder="1" applyAlignment="1" applyProtection="1">
      <alignment horizontal="center" vertical="center"/>
      <protection locked="0"/>
    </xf>
    <xf numFmtId="14" fontId="30" fillId="0" borderId="1" xfId="0" applyNumberFormat="1" applyFont="1" applyBorder="1" applyAlignment="1" applyProtection="1">
      <alignment horizontal="center" vertical="center" wrapText="1"/>
      <protection locked="0"/>
    </xf>
    <xf numFmtId="0" fontId="30" fillId="0" borderId="1" xfId="0" applyFont="1" applyBorder="1" applyAlignment="1" applyProtection="1">
      <alignment wrapText="1"/>
      <protection locked="0"/>
    </xf>
    <xf numFmtId="0" fontId="12" fillId="8" borderId="1" xfId="0" applyFont="1" applyFill="1" applyBorder="1" applyAlignment="1" applyProtection="1">
      <alignment wrapText="1"/>
      <protection locked="0"/>
    </xf>
    <xf numFmtId="14" fontId="11" fillId="0" borderId="1" xfId="0" applyNumberFormat="1" applyFont="1" applyBorder="1" applyAlignment="1" applyProtection="1">
      <alignment horizontal="center" vertical="center" wrapText="1"/>
      <protection locked="0"/>
    </xf>
    <xf numFmtId="0" fontId="11" fillId="0" borderId="1" xfId="0" applyFont="1" applyBorder="1" applyAlignment="1" applyProtection="1">
      <alignment wrapText="1"/>
      <protection locked="0"/>
    </xf>
    <xf numFmtId="0" fontId="30" fillId="8" borderId="1" xfId="0" applyFont="1" applyFill="1" applyBorder="1" applyAlignment="1" applyProtection="1">
      <alignment wrapText="1"/>
      <protection locked="0"/>
    </xf>
    <xf numFmtId="0" fontId="0" fillId="0" borderId="1" xfId="0" applyBorder="1" applyProtection="1">
      <protection locked="0"/>
    </xf>
    <xf numFmtId="0" fontId="11" fillId="8" borderId="1" xfId="0" applyFont="1" applyFill="1" applyBorder="1" applyAlignment="1" applyProtection="1">
      <alignment wrapText="1"/>
      <protection locked="0"/>
    </xf>
    <xf numFmtId="0" fontId="11" fillId="13" borderId="1" xfId="0" applyFont="1" applyFill="1" applyBorder="1" applyAlignment="1" applyProtection="1">
      <alignment wrapText="1"/>
      <protection locked="0"/>
    </xf>
    <xf numFmtId="0" fontId="12" fillId="0" borderId="1" xfId="0" applyFont="1" applyBorder="1" applyProtection="1">
      <protection locked="0"/>
    </xf>
    <xf numFmtId="0" fontId="30" fillId="13" borderId="1" xfId="0" applyFont="1" applyFill="1" applyBorder="1" applyAlignment="1" applyProtection="1">
      <alignment wrapText="1"/>
      <protection locked="0"/>
    </xf>
    <xf numFmtId="0" fontId="12" fillId="3" borderId="1" xfId="0" applyFont="1" applyFill="1" applyBorder="1" applyProtection="1">
      <protection locked="0"/>
    </xf>
    <xf numFmtId="0" fontId="12" fillId="9" borderId="1" xfId="0" applyFont="1" applyFill="1" applyBorder="1" applyProtection="1">
      <protection locked="0"/>
    </xf>
    <xf numFmtId="0" fontId="12" fillId="8"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3" fillId="0" borderId="1" xfId="0" applyFont="1" applyBorder="1" applyProtection="1">
      <protection locked="0"/>
    </xf>
    <xf numFmtId="0" fontId="18"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top" wrapText="1"/>
      <protection locked="0"/>
    </xf>
    <xf numFmtId="0" fontId="12" fillId="8" borderId="1" xfId="0" applyFont="1" applyFill="1" applyBorder="1" applyAlignment="1" applyProtection="1">
      <alignment vertical="center" wrapText="1"/>
      <protection locked="0"/>
    </xf>
    <xf numFmtId="0" fontId="47" fillId="18" borderId="0" xfId="0" applyFont="1" applyFill="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0" fillId="0" borderId="8" xfId="0" applyBorder="1" applyAlignment="1">
      <alignment horizontal="center"/>
    </xf>
    <xf numFmtId="0" fontId="0" fillId="0" borderId="9" xfId="0" applyBorder="1" applyAlignment="1">
      <alignment horizontal="center"/>
    </xf>
    <xf numFmtId="0" fontId="1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10" borderId="0" xfId="0" applyFont="1" applyFill="1"/>
    <xf numFmtId="0" fontId="24" fillId="10" borderId="0" xfId="0" applyFont="1" applyFill="1" applyAlignment="1">
      <alignment horizontal="left" vertical="center" wrapText="1"/>
    </xf>
    <xf numFmtId="0" fontId="2" fillId="24" borderId="0" xfId="0" applyFont="1" applyFill="1" applyAlignment="1">
      <alignment horizontal="center" vertical="center" wrapText="1"/>
    </xf>
    <xf numFmtId="0" fontId="0" fillId="0" borderId="0" xfId="0" applyProtection="1">
      <protection locked="0"/>
    </xf>
    <xf numFmtId="0" fontId="0" fillId="10" borderId="0" xfId="0" applyFill="1"/>
    <xf numFmtId="0" fontId="35" fillId="16" borderId="0" xfId="0" applyFont="1" applyFill="1"/>
    <xf numFmtId="0" fontId="2" fillId="24" borderId="11" xfId="0" applyFont="1" applyFill="1" applyBorder="1" applyAlignment="1">
      <alignment horizontal="center" vertical="center" wrapText="1"/>
    </xf>
    <xf numFmtId="0" fontId="24" fillId="24" borderId="11" xfId="0" applyFont="1" applyFill="1" applyBorder="1" applyAlignment="1">
      <alignment horizontal="center" vertical="center" wrapText="1"/>
    </xf>
    <xf numFmtId="0" fontId="19" fillId="0" borderId="12" xfId="0" applyFont="1" applyBorder="1" applyAlignment="1">
      <alignment horizontal="left" vertical="center" wrapText="1"/>
    </xf>
    <xf numFmtId="0" fontId="2" fillId="0" borderId="12" xfId="0" applyFont="1" applyBorder="1" applyAlignment="1">
      <alignment horizontal="center" vertical="center" wrapText="1"/>
    </xf>
    <xf numFmtId="0" fontId="18" fillId="3" borderId="12" xfId="0" applyFont="1" applyFill="1" applyBorder="1"/>
    <xf numFmtId="14" fontId="18" fillId="0" borderId="12"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6" fillId="0" borderId="12"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0" fillId="0" borderId="12" xfId="0" applyBorder="1"/>
    <xf numFmtId="0" fontId="19" fillId="0" borderId="10" xfId="0" applyFont="1" applyBorder="1" applyAlignment="1">
      <alignment horizontal="left" vertical="center" wrapText="1"/>
    </xf>
    <xf numFmtId="0" fontId="2" fillId="0" borderId="10" xfId="0" applyFont="1" applyBorder="1" applyAlignment="1">
      <alignment horizontal="center" vertical="center" wrapText="1"/>
    </xf>
    <xf numFmtId="0" fontId="3" fillId="0" borderId="10" xfId="0" applyFont="1" applyBorder="1" applyAlignment="1">
      <alignment horizontal="left" vertical="center" wrapText="1"/>
    </xf>
    <xf numFmtId="1" fontId="19" fillId="3" borderId="10" xfId="0" applyNumberFormat="1" applyFont="1" applyFill="1" applyBorder="1" applyAlignment="1">
      <alignment horizontal="center" vertical="center"/>
    </xf>
    <xf numFmtId="14" fontId="18"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6" fillId="0" borderId="10" xfId="0" applyFont="1" applyBorder="1" applyAlignment="1" applyProtection="1">
      <alignment horizontal="center" vertical="center" wrapText="1"/>
      <protection locked="0"/>
    </xf>
    <xf numFmtId="165" fontId="18" fillId="0" borderId="10" xfId="0" applyNumberFormat="1" applyFont="1" applyBorder="1" applyAlignment="1">
      <alignment horizontal="center" vertical="center" wrapText="1"/>
    </xf>
    <xf numFmtId="0" fontId="18" fillId="0" borderId="10" xfId="0" applyFont="1" applyBorder="1" applyAlignment="1">
      <alignment horizontal="left" vertical="center" wrapText="1"/>
    </xf>
    <xf numFmtId="0" fontId="0" fillId="0" borderId="10" xfId="0" applyBorder="1" applyProtection="1">
      <protection locked="0"/>
    </xf>
    <xf numFmtId="165" fontId="18" fillId="0" borderId="10" xfId="1" applyNumberFormat="1" applyFont="1" applyFill="1" applyBorder="1" applyAlignment="1">
      <alignment horizontal="center" vertical="center" wrapText="1"/>
    </xf>
    <xf numFmtId="42" fontId="18" fillId="0" borderId="10" xfId="0" applyNumberFormat="1" applyFont="1" applyBorder="1" applyAlignment="1">
      <alignment horizontal="center" vertical="center" wrapText="1"/>
    </xf>
    <xf numFmtId="168" fontId="18" fillId="0" borderId="10" xfId="1" applyNumberFormat="1" applyFont="1" applyFill="1" applyBorder="1" applyAlignment="1">
      <alignment horizontal="center" vertical="center" wrapText="1"/>
    </xf>
    <xf numFmtId="0" fontId="55" fillId="0" borderId="0" xfId="0" applyFont="1" applyAlignment="1">
      <alignment vertical="top"/>
    </xf>
    <xf numFmtId="0" fontId="36" fillId="0" borderId="0" xfId="0" applyFont="1"/>
    <xf numFmtId="14" fontId="36" fillId="0" borderId="0" xfId="0" applyNumberFormat="1" applyFont="1"/>
    <xf numFmtId="169" fontId="18" fillId="0" borderId="1" xfId="1" applyNumberFormat="1" applyFont="1" applyFill="1" applyBorder="1" applyAlignment="1">
      <alignment horizontal="center" vertical="center" wrapText="1"/>
    </xf>
    <xf numFmtId="0" fontId="44" fillId="4" borderId="1" xfId="0" applyFont="1" applyFill="1" applyBorder="1" applyAlignment="1">
      <alignment horizontal="right" vertical="center" wrapText="1"/>
    </xf>
    <xf numFmtId="0" fontId="40" fillId="21" borderId="1" xfId="0" applyFont="1" applyFill="1" applyBorder="1" applyAlignment="1">
      <alignment horizontal="right" vertical="center" wrapText="1"/>
    </xf>
    <xf numFmtId="0" fontId="23" fillId="10"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10" borderId="4" xfId="0" applyFont="1" applyFill="1" applyBorder="1" applyAlignment="1">
      <alignment horizontal="center" vertical="center" wrapText="1"/>
    </xf>
    <xf numFmtId="0" fontId="22" fillId="10" borderId="1" xfId="0" applyFont="1" applyFill="1" applyBorder="1" applyAlignment="1">
      <alignment horizontal="center"/>
    </xf>
    <xf numFmtId="0" fontId="21" fillId="16"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4" fillId="0" borderId="1" xfId="0" applyFont="1" applyBorder="1" applyAlignment="1">
      <alignment horizontal="center"/>
    </xf>
    <xf numFmtId="0" fontId="51" fillId="0" borderId="2" xfId="0" applyFont="1" applyBorder="1" applyAlignment="1">
      <alignment horizontal="center" vertical="center" wrapText="1"/>
    </xf>
    <xf numFmtId="0" fontId="52" fillId="0" borderId="3" xfId="0" applyFont="1" applyBorder="1" applyAlignment="1">
      <alignment horizontal="center" vertical="center" wrapText="1"/>
    </xf>
    <xf numFmtId="0" fontId="52" fillId="0" borderId="4" xfId="0" applyFont="1" applyBorder="1" applyAlignment="1">
      <alignment horizontal="center" vertical="center" wrapText="1"/>
    </xf>
    <xf numFmtId="0" fontId="23" fillId="16" borderId="1" xfId="0" applyFont="1" applyFill="1" applyBorder="1" applyAlignment="1">
      <alignment horizontal="center" vertical="center" wrapText="1"/>
    </xf>
    <xf numFmtId="0" fontId="20" fillId="14" borderId="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1" fillId="14" borderId="1" xfId="0" applyFont="1" applyFill="1" applyBorder="1" applyAlignment="1">
      <alignment horizontal="center" vertical="center" wrapText="1"/>
    </xf>
    <xf numFmtId="0" fontId="22" fillId="14" borderId="1" xfId="0" applyFont="1" applyFill="1" applyBorder="1" applyAlignment="1">
      <alignment horizontal="center" vertical="center"/>
    </xf>
    <xf numFmtId="0" fontId="1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1" fillId="0" borderId="1" xfId="0" applyFont="1" applyBorder="1" applyAlignment="1">
      <alignment horizontal="center" vertical="center" wrapText="1"/>
    </xf>
    <xf numFmtId="0" fontId="27" fillId="11" borderId="2" xfId="0" applyFont="1" applyFill="1" applyBorder="1" applyAlignment="1">
      <alignment horizontal="center" wrapText="1"/>
    </xf>
    <xf numFmtId="0" fontId="27" fillId="11" borderId="3" xfId="0" applyFont="1" applyFill="1" applyBorder="1" applyAlignment="1">
      <alignment horizontal="center" wrapText="1"/>
    </xf>
    <xf numFmtId="0" fontId="27" fillId="11" borderId="4" xfId="0" applyFont="1" applyFill="1" applyBorder="1" applyAlignment="1">
      <alignment horizontal="center" wrapText="1"/>
    </xf>
    <xf numFmtId="0" fontId="31" fillId="11" borderId="2" xfId="0" applyFont="1" applyFill="1" applyBorder="1" applyAlignment="1">
      <alignment horizontal="center" wrapText="1"/>
    </xf>
    <xf numFmtId="0" fontId="31" fillId="11" borderId="3" xfId="0" applyFont="1" applyFill="1" applyBorder="1" applyAlignment="1">
      <alignment horizontal="center" wrapText="1"/>
    </xf>
    <xf numFmtId="0" fontId="31" fillId="11" borderId="1" xfId="0" applyFont="1" applyFill="1" applyBorder="1" applyAlignment="1">
      <alignment horizontal="center" wrapText="1"/>
    </xf>
    <xf numFmtId="0" fontId="26" fillId="11" borderId="2" xfId="0" applyFont="1" applyFill="1" applyBorder="1" applyAlignment="1">
      <alignment horizontal="center"/>
    </xf>
    <xf numFmtId="0" fontId="26" fillId="11" borderId="3" xfId="0" applyFont="1" applyFill="1" applyBorder="1" applyAlignment="1">
      <alignment horizontal="center"/>
    </xf>
    <xf numFmtId="0" fontId="26" fillId="11" borderId="4" xfId="0" applyFont="1" applyFill="1" applyBorder="1" applyAlignment="1">
      <alignment horizontal="center"/>
    </xf>
    <xf numFmtId="0" fontId="31" fillId="17" borderId="1"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wrapText="1"/>
    </xf>
    <xf numFmtId="0" fontId="11" fillId="0" borderId="3" xfId="0" applyFont="1" applyBorder="1" applyAlignment="1">
      <alignment horizontal="center" wrapText="1"/>
    </xf>
    <xf numFmtId="0" fontId="11" fillId="0" borderId="4" xfId="0" applyFont="1" applyBorder="1" applyAlignment="1">
      <alignment horizontal="center" wrapText="1"/>
    </xf>
    <xf numFmtId="0" fontId="27" fillId="15" borderId="1" xfId="0" applyFont="1" applyFill="1" applyBorder="1" applyAlignment="1">
      <alignment horizontal="center" vertical="center" wrapText="1"/>
    </xf>
    <xf numFmtId="0" fontId="26" fillId="7" borderId="1" xfId="0" applyFont="1" applyFill="1" applyBorder="1" applyAlignment="1">
      <alignment horizontal="center"/>
    </xf>
    <xf numFmtId="0" fontId="28" fillId="16"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wrapText="1"/>
    </xf>
    <xf numFmtId="0" fontId="29" fillId="0" borderId="1" xfId="0" applyFont="1" applyBorder="1" applyAlignment="1">
      <alignment horizontal="center" wrapText="1"/>
    </xf>
  </cellXfs>
  <cellStyles count="3">
    <cellStyle name="Currency" xfId="1" builtinId="4"/>
    <cellStyle name="Hyperlink" xfId="2" builtinId="8"/>
    <cellStyle name="Normal" xfId="0" builtinId="0"/>
  </cellStyles>
  <dxfs count="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5F042D"/>
      <color rgb="FF001F5F"/>
      <color rgb="FF660066"/>
      <color rgb="FF006666"/>
      <color rgb="FFED7D31"/>
      <color rgb="FFF6F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342900</xdr:colOff>
      <xdr:row>2</xdr:row>
      <xdr:rowOff>47625</xdr:rowOff>
    </xdr:from>
    <xdr:to>
      <xdr:col>11</xdr:col>
      <xdr:colOff>238961</xdr:colOff>
      <xdr:row>33</xdr:row>
      <xdr:rowOff>96107</xdr:rowOff>
    </xdr:to>
    <xdr:pic>
      <xdr:nvPicPr>
        <xdr:cNvPr id="2" name="Picture 1">
          <a:extLst>
            <a:ext uri="{FF2B5EF4-FFF2-40B4-BE49-F238E27FC236}">
              <a16:creationId xmlns:a16="http://schemas.microsoft.com/office/drawing/2014/main" id="{85F5D210-9F84-039C-5A20-6738FC411D09}"/>
            </a:ext>
          </a:extLst>
        </xdr:cNvPr>
        <xdr:cNvPicPr>
          <a:picLocks noChangeAspect="1"/>
        </xdr:cNvPicPr>
      </xdr:nvPicPr>
      <xdr:blipFill>
        <a:blip xmlns:r="http://schemas.openxmlformats.org/officeDocument/2006/relationships" r:embed="rId1"/>
        <a:stretch>
          <a:fillRect/>
        </a:stretch>
      </xdr:blipFill>
      <xdr:spPr>
        <a:xfrm>
          <a:off x="990600" y="428625"/>
          <a:ext cx="5992061" cy="6144482"/>
        </a:xfrm>
        <a:prstGeom prst="rect">
          <a:avLst/>
        </a:prstGeom>
      </xdr:spPr>
    </xdr:pic>
    <xdr:clientData/>
  </xdr:twoCellAnchor>
  <xdr:twoCellAnchor editAs="oneCell">
    <xdr:from>
      <xdr:col>11</xdr:col>
      <xdr:colOff>590550</xdr:colOff>
      <xdr:row>1</xdr:row>
      <xdr:rowOff>38100</xdr:rowOff>
    </xdr:from>
    <xdr:to>
      <xdr:col>23</xdr:col>
      <xdr:colOff>258149</xdr:colOff>
      <xdr:row>35</xdr:row>
      <xdr:rowOff>96189</xdr:rowOff>
    </xdr:to>
    <xdr:pic>
      <xdr:nvPicPr>
        <xdr:cNvPr id="4" name="Picture 3">
          <a:extLst>
            <a:ext uri="{FF2B5EF4-FFF2-40B4-BE49-F238E27FC236}">
              <a16:creationId xmlns:a16="http://schemas.microsoft.com/office/drawing/2014/main" id="{F82F91C4-3733-B245-2573-5A384E533338}"/>
            </a:ext>
          </a:extLst>
        </xdr:cNvPr>
        <xdr:cNvPicPr>
          <a:picLocks noChangeAspect="1"/>
        </xdr:cNvPicPr>
      </xdr:nvPicPr>
      <xdr:blipFill>
        <a:blip xmlns:r="http://schemas.openxmlformats.org/officeDocument/2006/relationships" r:embed="rId2"/>
        <a:stretch>
          <a:fillRect/>
        </a:stretch>
      </xdr:blipFill>
      <xdr:spPr>
        <a:xfrm>
          <a:off x="7296150" y="228600"/>
          <a:ext cx="6982799" cy="67255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269875</xdr:colOff>
      <xdr:row>9</xdr:row>
      <xdr:rowOff>530225</xdr:rowOff>
    </xdr:from>
    <xdr:to>
      <xdr:col>6</xdr:col>
      <xdr:colOff>370416</xdr:colOff>
      <xdr:row>10</xdr:row>
      <xdr:rowOff>93133</xdr:rowOff>
    </xdr:to>
    <xdr:pic>
      <xdr:nvPicPr>
        <xdr:cNvPr id="2" name="Picture 1">
          <a:extLst>
            <a:ext uri="{FF2B5EF4-FFF2-40B4-BE49-F238E27FC236}">
              <a16:creationId xmlns:a16="http://schemas.microsoft.com/office/drawing/2014/main" id="{AF432DF4-9A96-B9F8-802B-5FAC1F1C4F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0900" y="5540375"/>
          <a:ext cx="1500716" cy="4773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25B81-084B-435A-BE17-158E2C1DA7C7}">
  <sheetPr>
    <tabColor rgb="FFED7D31"/>
  </sheetPr>
  <dimension ref="A3:Y28"/>
  <sheetViews>
    <sheetView workbookViewId="0">
      <selection activeCell="A17" sqref="A17"/>
    </sheetView>
  </sheetViews>
  <sheetFormatPr defaultRowHeight="15" x14ac:dyDescent="0.25"/>
  <cols>
    <col min="1" max="1" width="9.7109375" bestFit="1" customWidth="1"/>
    <col min="25" max="25" width="37.42578125" customWidth="1"/>
  </cols>
  <sheetData>
    <row r="3" spans="1:1" x14ac:dyDescent="0.25">
      <c r="A3" s="232" t="s">
        <v>0</v>
      </c>
    </row>
    <row r="4" spans="1:1" x14ac:dyDescent="0.25">
      <c r="A4" s="233">
        <v>45103</v>
      </c>
    </row>
    <row r="23" spans="25:25" ht="30" customHeight="1" x14ac:dyDescent="0.25">
      <c r="Y23" s="165" t="s">
        <v>1</v>
      </c>
    </row>
    <row r="24" spans="25:25" x14ac:dyDescent="0.25">
      <c r="Y24" s="197" t="s">
        <v>2</v>
      </c>
    </row>
    <row r="25" spans="25:25" x14ac:dyDescent="0.25">
      <c r="Y25" s="197" t="s">
        <v>3</v>
      </c>
    </row>
    <row r="26" spans="25:25" x14ac:dyDescent="0.25">
      <c r="Y26" s="197" t="s">
        <v>4</v>
      </c>
    </row>
    <row r="27" spans="25:25" x14ac:dyDescent="0.25">
      <c r="Y27" s="197" t="s">
        <v>5</v>
      </c>
    </row>
    <row r="28" spans="25:25" x14ac:dyDescent="0.25">
      <c r="Y28" s="198" t="s">
        <v>6</v>
      </c>
    </row>
  </sheetData>
  <sheetProtection algorithmName="SHA-512" hashValue="EHtDkiGKIYOQbzOCXzgCz51bYkVH8P2rjQtCIJ7N5Hajy9f4nTynNPGh6LzgtZL4HlKD0n5EMR3gMUroZKvM1w==" saltValue="aLYXx0cxSz/CWnSomvHfB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C6A37-1A12-4B2B-9087-6840EB161D91}">
  <sheetPr>
    <tabColor rgb="FFFFFF00"/>
    <pageSetUpPr fitToPage="1"/>
  </sheetPr>
  <dimension ref="B1:F57"/>
  <sheetViews>
    <sheetView showGridLines="0" tabSelected="1" zoomScale="90" zoomScaleNormal="90" workbookViewId="0">
      <pane ySplit="2" topLeftCell="A3" activePane="bottomLeft" state="frozen"/>
      <selection pane="bottomLeft" activeCell="E1" sqref="E1"/>
    </sheetView>
  </sheetViews>
  <sheetFormatPr defaultRowHeight="15" x14ac:dyDescent="0.25"/>
  <cols>
    <col min="3" max="3" width="64.42578125" customWidth="1"/>
    <col min="5" max="5" width="12.7109375" customWidth="1"/>
  </cols>
  <sheetData>
    <row r="1" spans="2:6" ht="18.75" x14ac:dyDescent="0.25">
      <c r="D1" s="41" t="s">
        <v>7</v>
      </c>
      <c r="E1" s="195" t="s">
        <v>8</v>
      </c>
    </row>
    <row r="2" spans="2:6" ht="27" customHeight="1" x14ac:dyDescent="0.3">
      <c r="B2" s="79" t="s">
        <v>9</v>
      </c>
      <c r="F2" s="231" t="s">
        <v>10</v>
      </c>
    </row>
    <row r="3" spans="2:6" ht="17.25" x14ac:dyDescent="0.25">
      <c r="B3" s="76" t="s">
        <v>11</v>
      </c>
      <c r="C3" s="47"/>
      <c r="D3" s="48" t="s">
        <v>12</v>
      </c>
      <c r="E3" s="48" t="s">
        <v>13</v>
      </c>
    </row>
    <row r="4" spans="2:6" x14ac:dyDescent="0.25">
      <c r="B4" s="49" t="s">
        <v>14</v>
      </c>
      <c r="C4" s="50"/>
      <c r="D4" s="51"/>
      <c r="E4" s="51"/>
    </row>
    <row r="5" spans="2:6" ht="25.5" x14ac:dyDescent="0.25">
      <c r="B5" s="45" t="s">
        <v>15</v>
      </c>
      <c r="C5" s="44" t="s">
        <v>16</v>
      </c>
      <c r="D5" s="52">
        <f>'3. Workforce Development'!H15</f>
        <v>0</v>
      </c>
      <c r="E5" s="53">
        <f>'3. Workforce Development'!J15</f>
        <v>0</v>
      </c>
    </row>
    <row r="6" spans="2:6" x14ac:dyDescent="0.25">
      <c r="B6" s="49" t="s">
        <v>17</v>
      </c>
      <c r="C6" s="50"/>
      <c r="D6" s="54"/>
      <c r="E6" s="55"/>
    </row>
    <row r="7" spans="2:6" x14ac:dyDescent="0.25">
      <c r="B7" s="45" t="s">
        <v>18</v>
      </c>
      <c r="C7" s="44" t="s">
        <v>19</v>
      </c>
      <c r="D7" s="52">
        <f>'3. Workforce Development'!H16</f>
        <v>0</v>
      </c>
      <c r="E7" s="56">
        <f>'3. Workforce Development'!J16</f>
        <v>0</v>
      </c>
    </row>
    <row r="8" spans="2:6" x14ac:dyDescent="0.25">
      <c r="B8" s="49" t="s">
        <v>20</v>
      </c>
      <c r="C8" s="50"/>
      <c r="D8" s="62"/>
      <c r="E8" s="63"/>
    </row>
    <row r="9" spans="2:6" x14ac:dyDescent="0.25">
      <c r="B9" s="45" t="s">
        <v>21</v>
      </c>
      <c r="C9" s="44" t="s">
        <v>22</v>
      </c>
      <c r="D9" s="52">
        <f>'3. Workforce Development'!H9</f>
        <v>0</v>
      </c>
      <c r="E9" s="56">
        <f>'3. Workforce Development'!J9</f>
        <v>0</v>
      </c>
    </row>
    <row r="10" spans="2:6" x14ac:dyDescent="0.25">
      <c r="B10" s="49" t="s">
        <v>23</v>
      </c>
      <c r="C10" s="50"/>
      <c r="D10" s="62"/>
      <c r="E10" s="63"/>
    </row>
    <row r="11" spans="2:6" x14ac:dyDescent="0.25">
      <c r="B11" s="45" t="s">
        <v>24</v>
      </c>
      <c r="C11" s="44" t="s">
        <v>25</v>
      </c>
      <c r="D11" s="166">
        <f>'3. Workforce Development'!H10</f>
        <v>0</v>
      </c>
      <c r="E11" s="56">
        <f>'3. Workforce Development'!J10</f>
        <v>0</v>
      </c>
    </row>
    <row r="12" spans="2:6" x14ac:dyDescent="0.25">
      <c r="B12" s="45" t="s">
        <v>26</v>
      </c>
      <c r="C12" s="44" t="s">
        <v>27</v>
      </c>
      <c r="D12" s="52">
        <f>'3. Workforce Development'!H17</f>
        <v>0</v>
      </c>
      <c r="E12" s="56">
        <f>'3. Workforce Development'!J17</f>
        <v>0</v>
      </c>
    </row>
    <row r="13" spans="2:6" x14ac:dyDescent="0.25">
      <c r="B13" s="80" t="s">
        <v>28</v>
      </c>
      <c r="C13" s="81"/>
      <c r="D13" s="82"/>
      <c r="E13" s="83"/>
    </row>
    <row r="14" spans="2:6" x14ac:dyDescent="0.25">
      <c r="B14" s="66" t="s">
        <v>29</v>
      </c>
      <c r="C14" s="44" t="s">
        <v>30</v>
      </c>
      <c r="D14" s="52">
        <f>'3. Workforce Development'!H21</f>
        <v>0</v>
      </c>
      <c r="E14" s="56">
        <f>'3. Workforce Development'!J21</f>
        <v>0</v>
      </c>
    </row>
    <row r="15" spans="2:6" ht="25.5" x14ac:dyDescent="0.25">
      <c r="B15" s="66" t="s">
        <v>31</v>
      </c>
      <c r="C15" s="44" t="s">
        <v>32</v>
      </c>
      <c r="D15" s="52">
        <f>'3. Workforce Development'!H22</f>
        <v>0</v>
      </c>
      <c r="E15" s="56">
        <f>'3. Workforce Development'!J22</f>
        <v>0</v>
      </c>
    </row>
    <row r="16" spans="2:6" ht="15.75" x14ac:dyDescent="0.25">
      <c r="B16" s="235" t="s">
        <v>33</v>
      </c>
      <c r="C16" s="235"/>
      <c r="D16" s="84"/>
      <c r="E16" s="85">
        <f>SUM(E4:E15)</f>
        <v>0</v>
      </c>
    </row>
    <row r="17" spans="2:5" ht="17.25" x14ac:dyDescent="0.25">
      <c r="B17" s="77" t="s">
        <v>34</v>
      </c>
      <c r="C17" s="42"/>
      <c r="D17" s="58" t="s">
        <v>12</v>
      </c>
      <c r="E17" s="59" t="s">
        <v>13</v>
      </c>
    </row>
    <row r="18" spans="2:5" x14ac:dyDescent="0.25">
      <c r="B18" s="49" t="s">
        <v>35</v>
      </c>
      <c r="C18" s="50"/>
      <c r="D18" s="62"/>
      <c r="E18" s="55"/>
    </row>
    <row r="19" spans="2:5" x14ac:dyDescent="0.25">
      <c r="B19" s="45" t="s">
        <v>36</v>
      </c>
      <c r="C19" s="44" t="s">
        <v>37</v>
      </c>
      <c r="D19" s="52">
        <f>'4. R95'!H8</f>
        <v>0</v>
      </c>
      <c r="E19" s="53">
        <f>'4. R95'!J8</f>
        <v>0</v>
      </c>
    </row>
    <row r="20" spans="2:5" x14ac:dyDescent="0.25">
      <c r="B20" s="45" t="s">
        <v>38</v>
      </c>
      <c r="C20" s="44" t="s">
        <v>39</v>
      </c>
      <c r="D20" s="52">
        <f>'4. R95'!H9</f>
        <v>0</v>
      </c>
      <c r="E20" s="53">
        <f>'4. R95'!J9</f>
        <v>0</v>
      </c>
    </row>
    <row r="21" spans="2:5" x14ac:dyDescent="0.25">
      <c r="B21" s="45" t="s">
        <v>40</v>
      </c>
      <c r="C21" s="44" t="s">
        <v>41</v>
      </c>
      <c r="D21" s="52">
        <f>'4. R95'!H10</f>
        <v>0</v>
      </c>
      <c r="E21" s="53">
        <f>'4. R95'!J10</f>
        <v>0</v>
      </c>
    </row>
    <row r="22" spans="2:5" x14ac:dyDescent="0.25">
      <c r="B22" s="49" t="s">
        <v>42</v>
      </c>
      <c r="C22" s="50"/>
      <c r="D22" s="62"/>
      <c r="E22" s="55"/>
    </row>
    <row r="23" spans="2:5" x14ac:dyDescent="0.25">
      <c r="B23" s="45" t="s">
        <v>43</v>
      </c>
      <c r="C23" s="44" t="s">
        <v>41</v>
      </c>
      <c r="D23" s="52">
        <f>'4. R95'!H11</f>
        <v>0</v>
      </c>
      <c r="E23" s="53">
        <f>'4. R95'!J11</f>
        <v>0</v>
      </c>
    </row>
    <row r="24" spans="2:5" x14ac:dyDescent="0.25">
      <c r="B24" s="45" t="s">
        <v>44</v>
      </c>
      <c r="C24" s="44" t="s">
        <v>45</v>
      </c>
      <c r="D24" s="52">
        <f>'4. R95'!H20</f>
        <v>0</v>
      </c>
      <c r="E24" s="53">
        <f>'4. R95'!J20</f>
        <v>0</v>
      </c>
    </row>
    <row r="25" spans="2:5" x14ac:dyDescent="0.25">
      <c r="B25" s="49" t="s">
        <v>46</v>
      </c>
      <c r="C25" s="50"/>
      <c r="D25" s="62"/>
      <c r="E25" s="55"/>
    </row>
    <row r="26" spans="2:5" x14ac:dyDescent="0.25">
      <c r="B26" s="45" t="s">
        <v>47</v>
      </c>
      <c r="C26" s="44" t="s">
        <v>48</v>
      </c>
      <c r="D26" s="52">
        <f>'4. R95'!H12</f>
        <v>0</v>
      </c>
      <c r="E26" s="53">
        <f>'4. R95'!J12</f>
        <v>0</v>
      </c>
    </row>
    <row r="27" spans="2:5" ht="25.5" x14ac:dyDescent="0.25">
      <c r="B27" s="45" t="s">
        <v>49</v>
      </c>
      <c r="C27" s="44" t="s">
        <v>50</v>
      </c>
      <c r="D27" s="52">
        <f>'4. R95'!H21</f>
        <v>0</v>
      </c>
      <c r="E27" s="53">
        <f>'4. R95'!J21</f>
        <v>0</v>
      </c>
    </row>
    <row r="28" spans="2:5" x14ac:dyDescent="0.25">
      <c r="B28" s="49" t="s">
        <v>51</v>
      </c>
      <c r="C28" s="50"/>
      <c r="D28" s="62"/>
      <c r="E28" s="55"/>
    </row>
    <row r="29" spans="2:5" ht="25.5" x14ac:dyDescent="0.25">
      <c r="B29" s="45" t="s">
        <v>52</v>
      </c>
      <c r="C29" s="44" t="s">
        <v>53</v>
      </c>
      <c r="D29" s="52">
        <f>'4. R95'!H22</f>
        <v>0</v>
      </c>
      <c r="E29" s="53">
        <f>'4. R95'!J23</f>
        <v>0</v>
      </c>
    </row>
    <row r="30" spans="2:5" ht="25.5" x14ac:dyDescent="0.25">
      <c r="B30" s="45" t="s">
        <v>54</v>
      </c>
      <c r="C30" s="44" t="s">
        <v>55</v>
      </c>
      <c r="D30" s="52">
        <f>'4. R95'!H23</f>
        <v>0</v>
      </c>
      <c r="E30" s="53">
        <f>'4. R95'!J23</f>
        <v>0</v>
      </c>
    </row>
    <row r="31" spans="2:5" x14ac:dyDescent="0.25">
      <c r="B31" s="45" t="s">
        <v>56</v>
      </c>
      <c r="C31" s="44" t="s">
        <v>57</v>
      </c>
      <c r="D31" s="52">
        <f>'4. R95'!H24</f>
        <v>0</v>
      </c>
      <c r="E31" s="53">
        <f>'4. R95'!J24</f>
        <v>0</v>
      </c>
    </row>
    <row r="32" spans="2:5" x14ac:dyDescent="0.25">
      <c r="B32" s="49" t="s">
        <v>58</v>
      </c>
      <c r="C32" s="50"/>
      <c r="D32" s="62"/>
      <c r="E32" s="55"/>
    </row>
    <row r="33" spans="2:5" x14ac:dyDescent="0.25">
      <c r="B33" s="46" t="s">
        <v>59</v>
      </c>
      <c r="C33" s="44" t="s">
        <v>60</v>
      </c>
      <c r="D33" s="52">
        <f>'4. R95'!H13</f>
        <v>0</v>
      </c>
      <c r="E33" s="53">
        <f>'4. R95'!J13</f>
        <v>0</v>
      </c>
    </row>
    <row r="34" spans="2:5" x14ac:dyDescent="0.25">
      <c r="B34" s="46" t="s">
        <v>61</v>
      </c>
      <c r="C34" s="44" t="s">
        <v>62</v>
      </c>
      <c r="D34" s="52">
        <f>'4. R95'!H14</f>
        <v>0</v>
      </c>
      <c r="E34" s="53">
        <f>'4. R95'!J14</f>
        <v>0</v>
      </c>
    </row>
    <row r="35" spans="2:5" x14ac:dyDescent="0.25">
      <c r="B35" s="46" t="s">
        <v>63</v>
      </c>
      <c r="C35" s="44" t="s">
        <v>64</v>
      </c>
      <c r="D35" s="52">
        <f>'4. R95'!H15</f>
        <v>0</v>
      </c>
      <c r="E35" s="53">
        <f>'4. R95'!J15</f>
        <v>0</v>
      </c>
    </row>
    <row r="36" spans="2:5" x14ac:dyDescent="0.25">
      <c r="B36" s="49" t="s">
        <v>65</v>
      </c>
      <c r="C36" s="50"/>
      <c r="D36" s="62"/>
      <c r="E36" s="55"/>
    </row>
    <row r="37" spans="2:5" x14ac:dyDescent="0.25">
      <c r="B37" s="46" t="s">
        <v>66</v>
      </c>
      <c r="C37" s="44" t="s">
        <v>67</v>
      </c>
      <c r="D37" s="52">
        <f>'4. R95'!H16</f>
        <v>0</v>
      </c>
      <c r="E37" s="53">
        <f>'4. R95'!J16</f>
        <v>0</v>
      </c>
    </row>
    <row r="38" spans="2:5" x14ac:dyDescent="0.25">
      <c r="B38" s="46" t="s">
        <v>68</v>
      </c>
      <c r="C38" s="44" t="s">
        <v>45</v>
      </c>
      <c r="D38" s="52">
        <f>'4. R95'!H25</f>
        <v>0</v>
      </c>
      <c r="E38" s="53">
        <f>'4. R95'!J25</f>
        <v>0</v>
      </c>
    </row>
    <row r="39" spans="2:5" x14ac:dyDescent="0.25">
      <c r="B39" s="80" t="s">
        <v>28</v>
      </c>
      <c r="C39" s="81"/>
      <c r="D39" s="82"/>
      <c r="E39" s="83"/>
    </row>
    <row r="40" spans="2:5" ht="25.5" x14ac:dyDescent="0.25">
      <c r="B40" s="66" t="s">
        <v>69</v>
      </c>
      <c r="C40" s="44" t="s">
        <v>70</v>
      </c>
      <c r="D40" s="52">
        <f>'4. R95'!H29</f>
        <v>0</v>
      </c>
      <c r="E40" s="56">
        <f>'4. R95'!J29</f>
        <v>0</v>
      </c>
    </row>
    <row r="41" spans="2:5" ht="15.75" x14ac:dyDescent="0.25">
      <c r="B41" s="235" t="s">
        <v>33</v>
      </c>
      <c r="C41" s="235"/>
      <c r="D41" s="84"/>
      <c r="E41" s="85">
        <f>SUM(E18:E40)</f>
        <v>0</v>
      </c>
    </row>
    <row r="42" spans="2:5" ht="17.25" x14ac:dyDescent="0.25">
      <c r="B42" s="78" t="s">
        <v>71</v>
      </c>
      <c r="C42" s="43"/>
      <c r="D42" s="60" t="s">
        <v>12</v>
      </c>
      <c r="E42" s="61" t="s">
        <v>13</v>
      </c>
    </row>
    <row r="43" spans="2:5" x14ac:dyDescent="0.25">
      <c r="B43" s="49" t="s">
        <v>72</v>
      </c>
      <c r="C43" s="50"/>
      <c r="D43" s="62"/>
      <c r="E43" s="55"/>
    </row>
    <row r="44" spans="2:5" x14ac:dyDescent="0.25">
      <c r="B44" s="46" t="s">
        <v>73</v>
      </c>
      <c r="C44" s="44" t="s">
        <v>74</v>
      </c>
      <c r="D44" s="52">
        <f>'5.Fiscal&amp;Operational Efficiency'!H9</f>
        <v>0</v>
      </c>
      <c r="E44" s="65">
        <f>'5.Fiscal&amp;Operational Efficiency'!J9</f>
        <v>0</v>
      </c>
    </row>
    <row r="45" spans="2:5" x14ac:dyDescent="0.25">
      <c r="B45" s="49" t="s">
        <v>75</v>
      </c>
      <c r="C45" s="50"/>
      <c r="D45" s="62"/>
      <c r="E45" s="55"/>
    </row>
    <row r="46" spans="2:5" x14ac:dyDescent="0.25">
      <c r="B46" s="46" t="s">
        <v>76</v>
      </c>
      <c r="C46" s="44" t="s">
        <v>77</v>
      </c>
      <c r="D46" s="52">
        <f>'5.Fiscal&amp;Operational Efficiency'!H10</f>
        <v>0</v>
      </c>
      <c r="E46" s="65">
        <f>'5.Fiscal&amp;Operational Efficiency'!J10</f>
        <v>0</v>
      </c>
    </row>
    <row r="47" spans="2:5" x14ac:dyDescent="0.25">
      <c r="B47" s="46" t="s">
        <v>78</v>
      </c>
      <c r="C47" s="44" t="s">
        <v>79</v>
      </c>
      <c r="D47" s="52">
        <f>'5.Fiscal&amp;Operational Efficiency'!H14</f>
        <v>0</v>
      </c>
      <c r="E47" s="65">
        <f>'5.Fiscal&amp;Operational Efficiency'!J14</f>
        <v>0</v>
      </c>
    </row>
    <row r="48" spans="2:5" ht="15.75" x14ac:dyDescent="0.25">
      <c r="B48" s="235" t="s">
        <v>33</v>
      </c>
      <c r="C48" s="235"/>
      <c r="D48" s="84"/>
      <c r="E48" s="85">
        <f>SUM(E43:E47)</f>
        <v>0</v>
      </c>
    </row>
    <row r="49" spans="2:5" ht="17.25" x14ac:dyDescent="0.25">
      <c r="B49" s="67" t="s">
        <v>80</v>
      </c>
      <c r="C49" s="67"/>
      <c r="D49" s="68" t="s">
        <v>12</v>
      </c>
      <c r="E49" s="69" t="s">
        <v>13</v>
      </c>
    </row>
    <row r="50" spans="2:5" x14ac:dyDescent="0.25">
      <c r="B50" s="80" t="s">
        <v>28</v>
      </c>
      <c r="C50" s="81"/>
      <c r="D50" s="82"/>
      <c r="E50" s="83"/>
    </row>
    <row r="51" spans="2:5" ht="38.25" x14ac:dyDescent="0.25">
      <c r="B51" s="66" t="s">
        <v>81</v>
      </c>
      <c r="C51" s="44" t="s">
        <v>82</v>
      </c>
      <c r="D51" s="52">
        <f>'7. Medications for Addiction Tx'!H8</f>
        <v>0</v>
      </c>
      <c r="E51" s="65">
        <f>'7. Medications for Addiction Tx'!J8</f>
        <v>0</v>
      </c>
    </row>
    <row r="52" spans="2:5" ht="25.5" customHeight="1" x14ac:dyDescent="0.25">
      <c r="B52" s="66" t="s">
        <v>83</v>
      </c>
      <c r="C52" s="44" t="s">
        <v>84</v>
      </c>
      <c r="D52" s="52">
        <f>'7. Medications for Addiction Tx'!H9</f>
        <v>0</v>
      </c>
      <c r="E52" s="65">
        <f>'7. Medications for Addiction Tx'!J9</f>
        <v>0</v>
      </c>
    </row>
    <row r="53" spans="2:5" ht="51.75" customHeight="1" x14ac:dyDescent="0.25">
      <c r="B53" s="66" t="s">
        <v>85</v>
      </c>
      <c r="C53" s="44" t="s">
        <v>86</v>
      </c>
      <c r="D53" s="52">
        <f>'6. Optimizing Care Coordination'!H8</f>
        <v>0</v>
      </c>
      <c r="E53" s="65">
        <f>'6. Optimizing Care Coordination'!J8</f>
        <v>0</v>
      </c>
    </row>
    <row r="54" spans="2:5" ht="25.5" x14ac:dyDescent="0.25">
      <c r="B54" s="66" t="s">
        <v>87</v>
      </c>
      <c r="C54" s="44" t="s">
        <v>88</v>
      </c>
      <c r="D54" s="52">
        <f>'6. Optimizing Care Coordination'!H9</f>
        <v>0</v>
      </c>
      <c r="E54" s="65">
        <f>'6. Optimizing Care Coordination'!J9</f>
        <v>0</v>
      </c>
    </row>
    <row r="55" spans="2:5" ht="25.5" x14ac:dyDescent="0.25">
      <c r="B55" s="66" t="s">
        <v>89</v>
      </c>
      <c r="C55" s="44" t="s">
        <v>90</v>
      </c>
      <c r="D55" s="52">
        <f>'8. Enhancing Data Reporting '!H7</f>
        <v>0</v>
      </c>
      <c r="E55" s="65">
        <f>'8. Enhancing Data Reporting '!J7</f>
        <v>0</v>
      </c>
    </row>
    <row r="56" spans="2:5" ht="15.75" x14ac:dyDescent="0.25">
      <c r="B56" s="235" t="s">
        <v>33</v>
      </c>
      <c r="C56" s="235"/>
      <c r="D56" s="84"/>
      <c r="E56" s="86">
        <f>SUM(E51:E55)</f>
        <v>0</v>
      </c>
    </row>
    <row r="57" spans="2:5" ht="15.75" x14ac:dyDescent="0.25">
      <c r="B57" s="236" t="s">
        <v>91</v>
      </c>
      <c r="C57" s="236"/>
      <c r="D57" s="57"/>
      <c r="E57" s="64">
        <f>SUM(E16,E41,E48,E56)</f>
        <v>0</v>
      </c>
    </row>
  </sheetData>
  <sheetProtection algorithmName="SHA-512" hashValue="fKPpVQ95P2BNR9cNn4ckfuYMCX9ApMo9NYsdxHYAP8hKmNAtZH3r2IMnit+zuEskqjORnCTIXypR0GRViTsJOA==" saltValue="GnY7FisDk1x11X4Mlvfn3w==" spinCount="100000" sheet="1" objects="1" scenarios="1" selectLockedCells="1"/>
  <mergeCells count="5">
    <mergeCell ref="B16:C16"/>
    <mergeCell ref="B41:C41"/>
    <mergeCell ref="B48:C48"/>
    <mergeCell ref="B57:C57"/>
    <mergeCell ref="B56:C56"/>
  </mergeCells>
  <dataValidations count="1">
    <dataValidation type="list" allowBlank="1" showInputMessage="1" showErrorMessage="1" sqref="E1" xr:uid="{F82B2A36-5C2C-4330-BE60-7D34C4C27D76}">
      <formula1>"Tier 1, Tier 2, Tier 3"</formula1>
    </dataValidation>
  </dataValidations>
  <hyperlinks>
    <hyperlink ref="B3" location="'Workforce Development'!A1" display="1 - WORKFORCE DEVELOPMENT" xr:uid="{7CB24DC3-4779-4E71-BE91-C5491C705F54}"/>
    <hyperlink ref="B17" location="'R95'!A1" display="2 - ACCESS TO CARE – Reaching the 95% (R95)" xr:uid="{DE078634-7808-471D-ACB8-36439BAC155D}"/>
    <hyperlink ref="B42" location="'Fiscal and Operational Efficien'!A1" display="3 - FISCAL &amp; OPERATIONAL EFFICIENCY" xr:uid="{A6D29AFF-1099-4265-9A3C-9A7235EB3E37}"/>
  </hyperlinks>
  <printOptions horizontalCentered="1"/>
  <pageMargins left="0.25" right="0.25" top="0.9" bottom="0.6" header="0.3" footer="0.17"/>
  <pageSetup fitToHeight="0" orientation="portrait" r:id="rId1"/>
  <headerFooter>
    <oddHeader>&amp;C&amp;"-,Bold"&amp;14Subtance Abuse Prevention and Control&amp;"-,Regular"&amp;11
Capacity Building and Incentives FY 22/23</oddHeader>
  </headerFooter>
  <rowBreaks count="1" manualBreakCount="1">
    <brk id="41"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38B43-F08E-4B6E-9B79-4113B0DDD6F8}">
  <sheetPr>
    <tabColor rgb="FF5F042D"/>
    <pageSetUpPr fitToPage="1"/>
  </sheetPr>
  <dimension ref="A1:Q24"/>
  <sheetViews>
    <sheetView showGridLines="0" zoomScaleNormal="100" workbookViewId="0">
      <pane ySplit="2" topLeftCell="A3" activePane="bottomLeft" state="frozen"/>
      <selection activeCell="E1" sqref="E1"/>
      <selection pane="bottomLeft" activeCell="H21" sqref="H21"/>
    </sheetView>
  </sheetViews>
  <sheetFormatPr defaultRowHeight="15" x14ac:dyDescent="0.25"/>
  <cols>
    <col min="1" max="1" width="6" bestFit="1" customWidth="1"/>
    <col min="2" max="2" width="13.7109375" customWidth="1"/>
    <col min="3" max="3" width="37" customWidth="1"/>
    <col min="4" max="5" width="9.140625" customWidth="1"/>
    <col min="6" max="6" width="11.85546875" customWidth="1"/>
    <col min="7" max="7" width="5.5703125" customWidth="1"/>
    <col min="8" max="8" width="6.140625" customWidth="1"/>
    <col min="9" max="9" width="11.7109375" customWidth="1"/>
    <col min="10" max="10" width="10.140625" customWidth="1"/>
    <col min="11" max="11" width="38.7109375" customWidth="1"/>
    <col min="12" max="13" width="27.5703125" customWidth="1"/>
    <col min="14" max="15" width="34" customWidth="1"/>
  </cols>
  <sheetData>
    <row r="1" spans="1:17" s="91" customFormat="1" ht="23.25" x14ac:dyDescent="0.35">
      <c r="A1" s="242" t="s">
        <v>92</v>
      </c>
      <c r="B1" s="242"/>
      <c r="C1" s="242"/>
      <c r="D1" s="242"/>
      <c r="E1" s="242"/>
      <c r="F1" s="242"/>
      <c r="G1" s="242"/>
      <c r="H1" s="242"/>
      <c r="I1" s="242"/>
      <c r="J1" s="242"/>
      <c r="K1" s="242"/>
      <c r="L1" s="242"/>
      <c r="M1" s="242"/>
      <c r="N1" s="153"/>
      <c r="O1" s="202"/>
    </row>
    <row r="2" spans="1:17" x14ac:dyDescent="0.25">
      <c r="A2" s="246"/>
      <c r="B2" s="246"/>
      <c r="C2" s="246"/>
      <c r="D2" s="246"/>
      <c r="E2" s="246"/>
      <c r="F2" s="246"/>
      <c r="G2" s="246"/>
      <c r="H2" s="246"/>
      <c r="I2" s="246"/>
      <c r="J2" s="246"/>
      <c r="K2" s="246"/>
      <c r="L2" s="246"/>
      <c r="M2" s="246"/>
      <c r="N2" s="154"/>
      <c r="O2" s="2"/>
      <c r="P2" s="2"/>
      <c r="Q2" s="2"/>
    </row>
    <row r="3" spans="1:17" s="91" customFormat="1" ht="17.45" customHeight="1" x14ac:dyDescent="0.25">
      <c r="A3" s="238" t="s">
        <v>93</v>
      </c>
      <c r="B3" s="238"/>
      <c r="C3" s="238"/>
      <c r="D3" s="238"/>
      <c r="E3" s="238"/>
      <c r="F3" s="238"/>
      <c r="G3" s="238"/>
      <c r="H3" s="238"/>
      <c r="I3" s="238"/>
      <c r="J3" s="238"/>
      <c r="K3" s="238"/>
      <c r="L3" s="238"/>
      <c r="M3" s="238"/>
      <c r="N3" s="153"/>
      <c r="O3" s="202"/>
    </row>
    <row r="4" spans="1:17" s="91" customFormat="1" ht="32.25" customHeight="1" x14ac:dyDescent="0.25">
      <c r="A4" s="140"/>
      <c r="B4" s="140"/>
      <c r="C4" s="247" t="s">
        <v>94</v>
      </c>
      <c r="D4" s="248"/>
      <c r="E4" s="248"/>
      <c r="F4" s="248"/>
      <c r="G4" s="248"/>
      <c r="H4" s="248"/>
      <c r="I4" s="248"/>
      <c r="J4" s="248"/>
      <c r="K4" s="248"/>
      <c r="L4" s="248"/>
      <c r="M4" s="249"/>
      <c r="N4" s="155"/>
    </row>
    <row r="5" spans="1:17" ht="24.75" customHeight="1" x14ac:dyDescent="0.25">
      <c r="A5" s="4" t="s">
        <v>29</v>
      </c>
      <c r="B5" s="199" t="s">
        <v>95</v>
      </c>
      <c r="C5" s="244" t="s">
        <v>96</v>
      </c>
      <c r="D5" s="244"/>
      <c r="E5" s="244"/>
      <c r="F5" s="244"/>
      <c r="G5" s="244"/>
      <c r="H5" s="244"/>
      <c r="I5" s="244"/>
      <c r="J5" s="244"/>
      <c r="K5" s="244"/>
      <c r="L5" s="244"/>
      <c r="M5" s="244"/>
      <c r="N5" s="145"/>
    </row>
    <row r="6" spans="1:17" ht="24" customHeight="1" x14ac:dyDescent="0.25">
      <c r="A6" s="4" t="s">
        <v>31</v>
      </c>
      <c r="B6" s="199" t="s">
        <v>95</v>
      </c>
      <c r="C6" s="245" t="s">
        <v>97</v>
      </c>
      <c r="D6" s="245"/>
      <c r="E6" s="245"/>
      <c r="F6" s="245"/>
      <c r="G6" s="245"/>
      <c r="H6" s="245"/>
      <c r="I6" s="245"/>
      <c r="J6" s="245"/>
      <c r="K6" s="245"/>
      <c r="L6" s="245"/>
      <c r="M6" s="245"/>
      <c r="N6" s="145"/>
    </row>
    <row r="7" spans="1:17" ht="18.600000000000001" customHeight="1" x14ac:dyDescent="0.25">
      <c r="A7" s="239" t="s">
        <v>98</v>
      </c>
      <c r="B7" s="240"/>
      <c r="C7" s="240"/>
      <c r="D7" s="240"/>
      <c r="E7" s="240"/>
      <c r="F7" s="240"/>
      <c r="G7" s="240"/>
      <c r="H7" s="240"/>
      <c r="I7" s="240"/>
      <c r="J7" s="240"/>
      <c r="K7" s="240"/>
      <c r="L7" s="240"/>
      <c r="M7" s="241"/>
      <c r="N7" s="156"/>
      <c r="O7" s="203"/>
      <c r="P7" s="90"/>
    </row>
    <row r="8" spans="1:17" ht="36" x14ac:dyDescent="0.25">
      <c r="A8" s="208" t="s">
        <v>99</v>
      </c>
      <c r="B8" s="208" t="s">
        <v>100</v>
      </c>
      <c r="C8" s="208" t="s">
        <v>101</v>
      </c>
      <c r="D8" s="208" t="s">
        <v>102</v>
      </c>
      <c r="E8" s="92" t="s">
        <v>103</v>
      </c>
      <c r="F8" s="92" t="s">
        <v>104</v>
      </c>
      <c r="G8" s="208" t="s">
        <v>105</v>
      </c>
      <c r="H8" s="209" t="s">
        <v>12</v>
      </c>
      <c r="I8" s="208" t="s">
        <v>106</v>
      </c>
      <c r="J8" s="208" t="s">
        <v>107</v>
      </c>
      <c r="K8" s="208" t="s">
        <v>108</v>
      </c>
      <c r="L8" s="208" t="s">
        <v>109</v>
      </c>
      <c r="M8" s="208" t="s">
        <v>110</v>
      </c>
      <c r="N8" s="208" t="s">
        <v>111</v>
      </c>
      <c r="O8" s="204"/>
    </row>
    <row r="9" spans="1:17" ht="216" x14ac:dyDescent="0.25">
      <c r="A9" s="218" t="s">
        <v>112</v>
      </c>
      <c r="B9" s="219" t="s">
        <v>22</v>
      </c>
      <c r="C9" s="220" t="s">
        <v>113</v>
      </c>
      <c r="D9" s="221">
        <f ca="1">F9-TODAY()</f>
        <v>342</v>
      </c>
      <c r="E9" s="222">
        <v>45122</v>
      </c>
      <c r="F9" s="222">
        <v>45473</v>
      </c>
      <c r="G9" s="223">
        <v>1</v>
      </c>
      <c r="H9" s="224"/>
      <c r="I9" s="230" t="str">
        <f>IF('2. Summary'!E1="Tier 1", "20,000", IF('2. Summary'!E1="Tier 2", "30,000", IF('2. Summary'!E1="Tier 3", "40,000","")))</f>
        <v>20,000</v>
      </c>
      <c r="J9" s="225">
        <f>H9*I9</f>
        <v>0</v>
      </c>
      <c r="K9" s="226" t="s">
        <v>114</v>
      </c>
      <c r="L9" s="226" t="s">
        <v>115</v>
      </c>
      <c r="M9" s="226" t="s">
        <v>116</v>
      </c>
      <c r="N9" s="227"/>
      <c r="O9" s="205"/>
    </row>
    <row r="10" spans="1:17" ht="72" x14ac:dyDescent="0.25">
      <c r="A10" s="218" t="s">
        <v>117</v>
      </c>
      <c r="B10" s="219" t="s">
        <v>118</v>
      </c>
      <c r="C10" s="220" t="s">
        <v>119</v>
      </c>
      <c r="D10" s="221">
        <f ca="1">F10-TODAY()</f>
        <v>251</v>
      </c>
      <c r="E10" s="222">
        <v>45122</v>
      </c>
      <c r="F10" s="222">
        <v>45382</v>
      </c>
      <c r="G10" s="222" t="s">
        <v>120</v>
      </c>
      <c r="H10" s="224"/>
      <c r="I10" s="228">
        <v>2500</v>
      </c>
      <c r="J10" s="229">
        <f>H10*I10</f>
        <v>0</v>
      </c>
      <c r="K10" s="226" t="s">
        <v>121</v>
      </c>
      <c r="L10" s="226" t="s">
        <v>120</v>
      </c>
      <c r="M10" s="226"/>
      <c r="N10" s="227"/>
      <c r="O10" s="205"/>
    </row>
    <row r="11" spans="1:17" x14ac:dyDescent="0.25">
      <c r="A11" s="210"/>
      <c r="B11" s="211"/>
      <c r="C11" s="211"/>
      <c r="D11" s="212"/>
      <c r="E11" s="213"/>
      <c r="F11" s="213"/>
      <c r="G11" s="214"/>
      <c r="H11" s="215"/>
      <c r="I11" s="216"/>
      <c r="J11" s="214"/>
      <c r="K11" s="214"/>
      <c r="L11" s="214"/>
      <c r="M11" s="214"/>
      <c r="N11" s="217"/>
    </row>
    <row r="12" spans="1:17" ht="24" x14ac:dyDescent="0.25">
      <c r="A12" s="4" t="s">
        <v>122</v>
      </c>
      <c r="B12" s="14"/>
      <c r="C12" s="14"/>
      <c r="D12" s="130"/>
      <c r="E12" s="96"/>
      <c r="F12" s="96"/>
      <c r="G12" s="199"/>
      <c r="H12" s="169"/>
      <c r="I12" s="170"/>
      <c r="J12" s="133">
        <f>SUM(J9:J10)</f>
        <v>0</v>
      </c>
      <c r="K12" s="18"/>
      <c r="L12" s="13"/>
      <c r="M12" s="13"/>
      <c r="N12" s="145"/>
    </row>
    <row r="13" spans="1:17" ht="18.75" x14ac:dyDescent="0.25">
      <c r="A13" s="237" t="s">
        <v>123</v>
      </c>
      <c r="B13" s="237"/>
      <c r="C13" s="237"/>
      <c r="D13" s="237"/>
      <c r="E13" s="237"/>
      <c r="F13" s="237"/>
      <c r="G13" s="237"/>
      <c r="H13" s="237"/>
      <c r="I13" s="237"/>
      <c r="J13" s="237"/>
      <c r="K13" s="237"/>
      <c r="L13" s="237"/>
      <c r="M13" s="237"/>
      <c r="N13" s="157"/>
      <c r="O13" s="206"/>
    </row>
    <row r="14" spans="1:17" ht="36" x14ac:dyDescent="0.25">
      <c r="A14" s="92" t="s">
        <v>99</v>
      </c>
      <c r="B14" s="92" t="s">
        <v>100</v>
      </c>
      <c r="C14" s="92" t="s">
        <v>101</v>
      </c>
      <c r="D14" s="92" t="s">
        <v>102</v>
      </c>
      <c r="E14" s="92" t="s">
        <v>103</v>
      </c>
      <c r="F14" s="92" t="s">
        <v>104</v>
      </c>
      <c r="G14" s="92" t="s">
        <v>105</v>
      </c>
      <c r="H14" s="93" t="s">
        <v>12</v>
      </c>
      <c r="I14" s="92" t="s">
        <v>124</v>
      </c>
      <c r="J14" s="92" t="s">
        <v>107</v>
      </c>
      <c r="K14" s="92" t="s">
        <v>108</v>
      </c>
      <c r="L14" s="92" t="s">
        <v>109</v>
      </c>
      <c r="M14" s="92" t="s">
        <v>110</v>
      </c>
      <c r="N14" s="92" t="s">
        <v>111</v>
      </c>
      <c r="O14" s="204"/>
    </row>
    <row r="15" spans="1:17" ht="72" x14ac:dyDescent="0.25">
      <c r="A15" s="4" t="s">
        <v>15</v>
      </c>
      <c r="B15" s="1" t="s">
        <v>125</v>
      </c>
      <c r="C15" s="94" t="s">
        <v>126</v>
      </c>
      <c r="D15" s="70">
        <f ca="1">F15-TODAY()</f>
        <v>38</v>
      </c>
      <c r="E15" s="5">
        <v>45122</v>
      </c>
      <c r="F15" s="5">
        <v>45169</v>
      </c>
      <c r="G15" s="6">
        <v>1</v>
      </c>
      <c r="H15" s="167"/>
      <c r="I15" s="234" t="str">
        <f>IF('2. Summary'!E1="Tier 1", "10,000", IF('2. Summary'!E1="Tier 2", "15,000", IF('2. Summary'!E1="Tier 3", "20,000","")))</f>
        <v>10,000</v>
      </c>
      <c r="J15" s="95">
        <f>H15*I15</f>
        <v>0</v>
      </c>
      <c r="K15" s="9" t="s">
        <v>127</v>
      </c>
      <c r="L15" s="9" t="s">
        <v>128</v>
      </c>
      <c r="M15" s="9" t="s">
        <v>129</v>
      </c>
      <c r="N15" s="181"/>
      <c r="O15" s="205"/>
    </row>
    <row r="16" spans="1:17" ht="36" x14ac:dyDescent="0.25">
      <c r="A16" s="4" t="s">
        <v>18</v>
      </c>
      <c r="B16" s="1" t="s">
        <v>130</v>
      </c>
      <c r="C16" s="74" t="s">
        <v>131</v>
      </c>
      <c r="D16" s="70">
        <f ca="1">F16-TODAY()</f>
        <v>160</v>
      </c>
      <c r="E16" s="5">
        <v>45122</v>
      </c>
      <c r="F16" s="5">
        <v>45291</v>
      </c>
      <c r="G16" s="6">
        <v>1</v>
      </c>
      <c r="H16" s="167"/>
      <c r="I16" s="7" t="str">
        <f>IF('2. Summary'!E1="Tier 1", "5,000", IF('2. Summary'!E1="Tier 2", "7,500", IF('2. Summary'!E1="Tier 3", "10,000","")))</f>
        <v>5,000</v>
      </c>
      <c r="J16" s="8">
        <f>H16*I16</f>
        <v>0</v>
      </c>
      <c r="K16" s="74" t="s">
        <v>132</v>
      </c>
      <c r="L16" s="9" t="s">
        <v>133</v>
      </c>
      <c r="M16" s="129" t="s">
        <v>134</v>
      </c>
      <c r="N16" s="181"/>
      <c r="O16" s="205"/>
    </row>
    <row r="17" spans="1:15" ht="112.5" customHeight="1" x14ac:dyDescent="0.25">
      <c r="A17" s="4" t="s">
        <v>26</v>
      </c>
      <c r="B17" s="1" t="s">
        <v>27</v>
      </c>
      <c r="C17" s="74" t="s">
        <v>135</v>
      </c>
      <c r="D17" s="70">
        <f ca="1">F17-TODAY()</f>
        <v>707</v>
      </c>
      <c r="E17" s="5">
        <v>45122</v>
      </c>
      <c r="F17" s="5">
        <v>45838</v>
      </c>
      <c r="G17" s="5" t="s">
        <v>120</v>
      </c>
      <c r="H17" s="167"/>
      <c r="I17" s="7">
        <v>2500</v>
      </c>
      <c r="J17" s="8">
        <f>H17*I17</f>
        <v>0</v>
      </c>
      <c r="K17" s="9" t="s">
        <v>136</v>
      </c>
      <c r="L17" s="9" t="s">
        <v>137</v>
      </c>
      <c r="M17" s="9"/>
      <c r="N17" s="181"/>
      <c r="O17" s="205"/>
    </row>
    <row r="18" spans="1:15" ht="22.5" customHeight="1" x14ac:dyDescent="0.25">
      <c r="A18" s="4" t="s">
        <v>122</v>
      </c>
      <c r="B18" s="14"/>
      <c r="C18" s="14"/>
      <c r="D18" s="130"/>
      <c r="E18" s="96"/>
      <c r="F18" s="96"/>
      <c r="G18" s="199"/>
      <c r="H18" s="88"/>
      <c r="I18" s="12"/>
      <c r="J18" s="12">
        <f>SUM(J15:J17)</f>
        <v>0</v>
      </c>
      <c r="K18" s="13"/>
      <c r="L18" s="13"/>
      <c r="M18" s="13"/>
      <c r="N18" s="145"/>
    </row>
    <row r="19" spans="1:15" ht="18.75" customHeight="1" x14ac:dyDescent="0.25">
      <c r="A19" s="243" t="s">
        <v>138</v>
      </c>
      <c r="B19" s="243"/>
      <c r="C19" s="243"/>
      <c r="D19" s="243"/>
      <c r="E19" s="243"/>
      <c r="F19" s="243"/>
      <c r="G19" s="243"/>
      <c r="H19" s="243"/>
      <c r="I19" s="243"/>
      <c r="J19" s="243"/>
      <c r="K19" s="243"/>
      <c r="L19" s="243"/>
      <c r="M19" s="243"/>
      <c r="N19" s="158"/>
      <c r="O19" s="207"/>
    </row>
    <row r="20" spans="1:15" ht="36" x14ac:dyDescent="0.25">
      <c r="A20" s="92" t="s">
        <v>99</v>
      </c>
      <c r="B20" s="92" t="s">
        <v>139</v>
      </c>
      <c r="C20" s="92" t="s">
        <v>101</v>
      </c>
      <c r="D20" s="92" t="s">
        <v>102</v>
      </c>
      <c r="E20" s="92" t="s">
        <v>103</v>
      </c>
      <c r="F20" s="92" t="s">
        <v>140</v>
      </c>
      <c r="G20" s="92" t="s">
        <v>105</v>
      </c>
      <c r="H20" s="92" t="s">
        <v>12</v>
      </c>
      <c r="I20" s="92" t="s">
        <v>124</v>
      </c>
      <c r="J20" s="92" t="s">
        <v>107</v>
      </c>
      <c r="K20" s="92" t="s">
        <v>108</v>
      </c>
      <c r="L20" s="92" t="s">
        <v>109</v>
      </c>
      <c r="M20" s="92" t="s">
        <v>110</v>
      </c>
      <c r="N20" s="92" t="s">
        <v>111</v>
      </c>
      <c r="O20" s="204"/>
    </row>
    <row r="21" spans="1:15" ht="24" x14ac:dyDescent="0.25">
      <c r="A21" s="4" t="s">
        <v>141</v>
      </c>
      <c r="B21" s="199" t="s">
        <v>142</v>
      </c>
      <c r="C21" s="74" t="s">
        <v>30</v>
      </c>
      <c r="D21" s="134">
        <f ca="1">F21-TODAY()</f>
        <v>342</v>
      </c>
      <c r="E21" s="5" t="s">
        <v>120</v>
      </c>
      <c r="F21" s="5">
        <v>45473</v>
      </c>
      <c r="G21" s="6">
        <v>1</v>
      </c>
      <c r="H21" s="171"/>
      <c r="I21" s="15" t="str">
        <f>IF('2. Summary'!E1="Tier 1", "30,000", IF('2. Summary'!E1="Tier 2", "45,000", IF('2. Summary'!E1="Tier 3", "60,000","")))</f>
        <v>30,000</v>
      </c>
      <c r="J21" s="16">
        <f>H21*I21</f>
        <v>0</v>
      </c>
      <c r="K21" s="17" t="s">
        <v>143</v>
      </c>
      <c r="L21" s="17" t="s">
        <v>144</v>
      </c>
      <c r="M21" s="189"/>
      <c r="N21" s="181"/>
      <c r="O21" s="205"/>
    </row>
    <row r="22" spans="1:15" ht="36" x14ac:dyDescent="0.25">
      <c r="A22" s="4" t="s">
        <v>145</v>
      </c>
      <c r="B22" s="199" t="s">
        <v>142</v>
      </c>
      <c r="C22" s="9" t="s">
        <v>32</v>
      </c>
      <c r="D22" s="134">
        <f ca="1">F22-TODAY()</f>
        <v>342</v>
      </c>
      <c r="E22" s="5" t="s">
        <v>120</v>
      </c>
      <c r="F22" s="5">
        <v>45473</v>
      </c>
      <c r="G22" s="6">
        <v>1</v>
      </c>
      <c r="H22" s="171"/>
      <c r="I22" s="15" t="str">
        <f>IF('2. Summary'!E1="Tier 1", "30,000", IF('2. Summary'!E1="Tier 2", "45,000", IF('2. Summary'!E1="Tier 3", "60,000","")))</f>
        <v>30,000</v>
      </c>
      <c r="J22" s="16">
        <f>H22*I22</f>
        <v>0</v>
      </c>
      <c r="K22" s="98" t="s">
        <v>146</v>
      </c>
      <c r="L22" s="17" t="s">
        <v>144</v>
      </c>
      <c r="M22" s="189"/>
      <c r="N22" s="181"/>
      <c r="O22" s="205"/>
    </row>
    <row r="23" spans="1:15" ht="24" x14ac:dyDescent="0.25">
      <c r="A23" s="4" t="s">
        <v>122</v>
      </c>
      <c r="B23" s="14"/>
      <c r="C23" s="14"/>
      <c r="D23" s="14"/>
      <c r="E23" s="96"/>
      <c r="F23" s="96"/>
      <c r="G23" s="199"/>
      <c r="H23" s="170"/>
      <c r="I23" s="12"/>
      <c r="J23" s="12">
        <f>SUM(J21:J22)</f>
        <v>0</v>
      </c>
      <c r="K23" s="18"/>
      <c r="L23" s="17"/>
      <c r="M23" s="190"/>
      <c r="N23" s="181"/>
      <c r="O23" s="205"/>
    </row>
    <row r="24" spans="1:15" ht="24" x14ac:dyDescent="0.25">
      <c r="A24" s="4" t="s">
        <v>147</v>
      </c>
      <c r="B24" s="14"/>
      <c r="C24" s="14"/>
      <c r="D24" s="19"/>
      <c r="E24" s="97"/>
      <c r="F24" s="97"/>
      <c r="G24" s="14"/>
      <c r="H24" s="191"/>
      <c r="I24" s="14"/>
      <c r="J24" s="73">
        <f>SUM(J12,J18,J23)</f>
        <v>0</v>
      </c>
      <c r="K24" s="14"/>
      <c r="L24" s="14"/>
      <c r="M24" s="191"/>
      <c r="N24" s="181"/>
      <c r="O24" s="205"/>
    </row>
  </sheetData>
  <sheetProtection algorithmName="SHA-512" hashValue="BxCs4OhhKQv6TrNMABuRCNGIzi8CWv1RdpxowZlRIhSFiTnV2lBVZnJeCONM7mDHUvAWyalqs0sbuyqg3e5cXA==" saltValue="iO9hN3l2zLKuWQK3uyf9oQ==" spinCount="100000" sheet="1" scenarios="1" formatCells="0" formatColumns="0" formatRows="0" insertColumns="0" insertRows="0" sort="0" autoFilter="0"/>
  <mergeCells count="9">
    <mergeCell ref="A13:M13"/>
    <mergeCell ref="A3:M3"/>
    <mergeCell ref="A7:M7"/>
    <mergeCell ref="A1:M1"/>
    <mergeCell ref="A19:M19"/>
    <mergeCell ref="C5:M5"/>
    <mergeCell ref="C6:M6"/>
    <mergeCell ref="A2:M2"/>
    <mergeCell ref="C4:M4"/>
  </mergeCells>
  <dataValidations count="2">
    <dataValidation type="list" allowBlank="1" showInputMessage="1" showErrorMessage="1" sqref="K12 K23" xr:uid="{96A7E379-D598-43B5-B908-6241BEBAB31B}">
      <formula1>"Not Started, In Progress, On Hold, Complete"</formula1>
    </dataValidation>
    <dataValidation type="whole" allowBlank="1" showInputMessage="1" showErrorMessage="1" sqref="H9:H10 H15:H16 H21:H22" xr:uid="{1F3BE797-4A63-43E4-8B51-CB02486A7B6A}">
      <formula1>0</formula1>
      <formula2>G9</formula2>
    </dataValidation>
  </dataValidations>
  <printOptions horizontalCentered="1"/>
  <pageMargins left="0.25" right="0.25" top="0.75" bottom="0.75" header="0.3" footer="0.3"/>
  <pageSetup paperSize="5" scale="80" fitToHeight="0" orientation="landscape" r:id="rId1"/>
  <rowBreaks count="1" manualBreakCount="1">
    <brk id="12" max="14" man="1"/>
  </rowBreaks>
  <ignoredErrors>
    <ignoredError sqref="J10" evalError="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F3ADF-B301-41D5-9817-02F885BC0468}">
  <sheetPr>
    <tabColor rgb="FF001F5F"/>
    <pageSetUpPr fitToPage="1"/>
  </sheetPr>
  <dimension ref="A1:Q31"/>
  <sheetViews>
    <sheetView showGridLines="0" zoomScaleNormal="100" workbookViewId="0">
      <pane ySplit="1" topLeftCell="A2" activePane="bottomLeft" state="frozen"/>
      <selection activeCell="E1" sqref="E1"/>
      <selection pane="bottomLeft" activeCell="I16" sqref="I16"/>
    </sheetView>
  </sheetViews>
  <sheetFormatPr defaultRowHeight="15" x14ac:dyDescent="0.25"/>
  <cols>
    <col min="1" max="1" width="8" customWidth="1"/>
    <col min="2" max="2" width="13.7109375" style="3" customWidth="1"/>
    <col min="3" max="3" width="37" customWidth="1"/>
    <col min="4" max="4" width="10.5703125" customWidth="1"/>
    <col min="5" max="5" width="9.28515625" customWidth="1"/>
    <col min="6" max="6" width="14.28515625" customWidth="1"/>
    <col min="7" max="7" width="5.5703125" customWidth="1"/>
    <col min="8" max="8" width="6.140625" customWidth="1"/>
    <col min="9" max="9" width="8.85546875" customWidth="1"/>
    <col min="10" max="10" width="15.7109375" customWidth="1"/>
    <col min="11" max="11" width="38.7109375" customWidth="1"/>
    <col min="12" max="13" width="27.5703125" customWidth="1"/>
    <col min="14" max="14" width="34" customWidth="1"/>
  </cols>
  <sheetData>
    <row r="1" spans="1:17" s="91" customFormat="1" ht="26.25" customHeight="1" x14ac:dyDescent="0.25">
      <c r="A1" s="254" t="s">
        <v>148</v>
      </c>
      <c r="B1" s="254"/>
      <c r="C1" s="254"/>
      <c r="D1" s="254"/>
      <c r="E1" s="254"/>
      <c r="F1" s="254"/>
      <c r="G1" s="254"/>
      <c r="H1" s="254"/>
      <c r="I1" s="254"/>
      <c r="J1" s="254"/>
      <c r="K1" s="254"/>
      <c r="L1" s="254"/>
      <c r="M1" s="254"/>
      <c r="N1" s="160"/>
    </row>
    <row r="2" spans="1:17" ht="26.25" customHeight="1" x14ac:dyDescent="0.25">
      <c r="A2" s="256"/>
      <c r="B2" s="256"/>
      <c r="C2" s="256"/>
      <c r="D2" s="256"/>
      <c r="E2" s="256"/>
      <c r="F2" s="256"/>
      <c r="G2" s="256"/>
      <c r="H2" s="256"/>
      <c r="I2" s="256"/>
      <c r="J2" s="256"/>
      <c r="K2" s="256"/>
      <c r="L2" s="256"/>
      <c r="M2" s="256"/>
      <c r="N2" s="154"/>
      <c r="O2" s="2"/>
      <c r="P2" s="2"/>
      <c r="Q2" s="2"/>
    </row>
    <row r="3" spans="1:17" s="91" customFormat="1" ht="23.25" x14ac:dyDescent="0.25">
      <c r="A3" s="251" t="s">
        <v>93</v>
      </c>
      <c r="B3" s="251"/>
      <c r="C3" s="251"/>
      <c r="D3" s="251"/>
      <c r="E3" s="251"/>
      <c r="F3" s="251"/>
      <c r="G3" s="251"/>
      <c r="H3" s="251"/>
      <c r="I3" s="251"/>
      <c r="J3" s="251"/>
      <c r="K3" s="251"/>
      <c r="L3" s="251"/>
      <c r="M3" s="251"/>
      <c r="N3" s="160"/>
    </row>
    <row r="4" spans="1:17" s="91" customFormat="1" ht="78.75" customHeight="1" x14ac:dyDescent="0.25">
      <c r="A4" s="140"/>
      <c r="B4" s="257" t="s">
        <v>149</v>
      </c>
      <c r="C4" s="257"/>
      <c r="D4" s="257"/>
      <c r="E4" s="257"/>
      <c r="F4" s="257"/>
      <c r="G4" s="257"/>
      <c r="H4" s="257"/>
      <c r="I4" s="257"/>
      <c r="J4" s="257"/>
      <c r="K4" s="257"/>
      <c r="L4" s="257"/>
      <c r="M4" s="257"/>
      <c r="N4" s="155"/>
    </row>
    <row r="5" spans="1:17" ht="50.25" customHeight="1" x14ac:dyDescent="0.25">
      <c r="A5" s="4" t="s">
        <v>150</v>
      </c>
      <c r="B5" s="255" t="s">
        <v>151</v>
      </c>
      <c r="C5" s="244"/>
      <c r="D5" s="244"/>
      <c r="E5" s="244"/>
      <c r="F5" s="244"/>
      <c r="G5" s="244"/>
      <c r="H5" s="244"/>
      <c r="I5" s="244"/>
      <c r="J5" s="244"/>
      <c r="K5" s="244"/>
      <c r="L5" s="244"/>
      <c r="M5" s="244"/>
      <c r="N5" s="145"/>
    </row>
    <row r="6" spans="1:17" ht="28.5" customHeight="1" x14ac:dyDescent="0.25">
      <c r="A6" s="252" t="s">
        <v>152</v>
      </c>
      <c r="B6" s="252"/>
      <c r="C6" s="252"/>
      <c r="D6" s="252"/>
      <c r="E6" s="252"/>
      <c r="F6" s="252"/>
      <c r="G6" s="252"/>
      <c r="H6" s="252"/>
      <c r="I6" s="252"/>
      <c r="J6" s="252"/>
      <c r="K6" s="252"/>
      <c r="L6" s="252"/>
      <c r="M6" s="252"/>
      <c r="N6" s="161"/>
    </row>
    <row r="7" spans="1:17" ht="36" x14ac:dyDescent="0.25">
      <c r="A7" s="92" t="s">
        <v>99</v>
      </c>
      <c r="B7" s="92" t="s">
        <v>100</v>
      </c>
      <c r="C7" s="92" t="s">
        <v>101</v>
      </c>
      <c r="D7" s="92" t="s">
        <v>102</v>
      </c>
      <c r="E7" s="92" t="s">
        <v>103</v>
      </c>
      <c r="F7" s="92" t="s">
        <v>104</v>
      </c>
      <c r="G7" s="92" t="s">
        <v>105</v>
      </c>
      <c r="H7" s="93" t="s">
        <v>12</v>
      </c>
      <c r="I7" s="92" t="s">
        <v>106</v>
      </c>
      <c r="J7" s="92" t="s">
        <v>107</v>
      </c>
      <c r="K7" s="92" t="s">
        <v>108</v>
      </c>
      <c r="L7" s="92" t="s">
        <v>109</v>
      </c>
      <c r="M7" s="92" t="s">
        <v>110</v>
      </c>
      <c r="N7" s="92" t="s">
        <v>153</v>
      </c>
    </row>
    <row r="8" spans="1:17" ht="120" x14ac:dyDescent="0.25">
      <c r="A8" s="4" t="s">
        <v>154</v>
      </c>
      <c r="B8" s="1" t="s">
        <v>37</v>
      </c>
      <c r="C8" s="74" t="s">
        <v>155</v>
      </c>
      <c r="D8" s="70">
        <f ca="1">F8-TODAY()</f>
        <v>160</v>
      </c>
      <c r="E8" s="5">
        <v>45122</v>
      </c>
      <c r="F8" s="5">
        <v>45291</v>
      </c>
      <c r="G8" s="6" t="str">
        <f>IF('2. Summary'!E1="Tier 1", "10", IF('2. Summary'!E1="Tier 2", "15", IF('2. Summary'!E1="Tier 3", "20","")))</f>
        <v>10</v>
      </c>
      <c r="H8" s="167"/>
      <c r="I8" s="38" t="str">
        <f>IF('2. Summary'!E1="Tier 1", "$1,000", IF('2. Summary'!E1="Tier 2", "$1,000", IF('2. Summary'!E1="Tier 3", "$1,000","")))</f>
        <v>$1,000</v>
      </c>
      <c r="J8" s="8">
        <f t="shared" ref="J8:J16" si="0">H8*I8</f>
        <v>0</v>
      </c>
      <c r="K8" s="9" t="s">
        <v>156</v>
      </c>
      <c r="L8" s="9" t="s">
        <v>157</v>
      </c>
      <c r="M8" s="168"/>
      <c r="N8" s="181"/>
    </row>
    <row r="9" spans="1:17" ht="60" x14ac:dyDescent="0.25">
      <c r="A9" s="87" t="s">
        <v>158</v>
      </c>
      <c r="B9" s="200" t="s">
        <v>39</v>
      </c>
      <c r="C9" s="74" t="s">
        <v>159</v>
      </c>
      <c r="D9" s="70">
        <f ca="1">F9-TODAY()</f>
        <v>160</v>
      </c>
      <c r="E9" s="5">
        <v>45122</v>
      </c>
      <c r="F9" s="5">
        <v>45291</v>
      </c>
      <c r="G9" s="22">
        <v>1</v>
      </c>
      <c r="H9" s="167"/>
      <c r="I9" s="38" t="str">
        <f>IF('2. Summary'!E1="Tier 1", "$3,000", IF('2. Summary'!E1="Tier 2", "$4,500", IF('2. Summary'!E1="Tier 3", "$6,000","")))</f>
        <v>$3,000</v>
      </c>
      <c r="J9" s="8">
        <f t="shared" si="0"/>
        <v>0</v>
      </c>
      <c r="K9" s="10" t="s">
        <v>160</v>
      </c>
      <c r="L9" s="9" t="s">
        <v>161</v>
      </c>
      <c r="M9" s="168"/>
      <c r="N9" s="181"/>
    </row>
    <row r="10" spans="1:17" ht="72" x14ac:dyDescent="0.25">
      <c r="A10" s="87" t="s">
        <v>162</v>
      </c>
      <c r="B10" s="201" t="s">
        <v>41</v>
      </c>
      <c r="C10" s="75" t="s">
        <v>163</v>
      </c>
      <c r="D10" s="70">
        <f ca="1">F10-TODAY()</f>
        <v>160</v>
      </c>
      <c r="E10" s="5">
        <v>45122</v>
      </c>
      <c r="F10" s="5">
        <v>45291</v>
      </c>
      <c r="G10" s="6" t="str">
        <f>IF('2. Summary'!E1="Tier 1", "3", IF('2. Summary'!E1="Tier 2", "4", IF('2. Summary'!E1="Tier 3", "5","")))</f>
        <v>3</v>
      </c>
      <c r="H10" s="167"/>
      <c r="I10" s="39" t="str">
        <f>IF('2. Summary'!E1="Tier 1", "$5,000", IF('2. Summary'!E1="Tier 2", "$5,000", IF('2. Summary'!E1="Tier 3", "$5,000","")))</f>
        <v>$5,000</v>
      </c>
      <c r="J10" s="8">
        <f t="shared" si="0"/>
        <v>0</v>
      </c>
      <c r="K10" s="75" t="s">
        <v>164</v>
      </c>
      <c r="L10" s="9" t="s">
        <v>161</v>
      </c>
      <c r="M10" s="168"/>
      <c r="N10" s="181"/>
    </row>
    <row r="11" spans="1:17" ht="72" x14ac:dyDescent="0.25">
      <c r="A11" s="87" t="s">
        <v>165</v>
      </c>
      <c r="B11" s="201" t="s">
        <v>41</v>
      </c>
      <c r="C11" s="75" t="s">
        <v>166</v>
      </c>
      <c r="D11" s="70">
        <f ca="1">F11-TODAY()</f>
        <v>160</v>
      </c>
      <c r="E11" s="5">
        <v>45122</v>
      </c>
      <c r="F11" s="5">
        <v>45291</v>
      </c>
      <c r="G11" s="6" t="str">
        <f>IF('2. Summary'!E1="Tier 1", "3", IF('2. Summary'!E1="Tier 2", "4", IF('2. Summary'!E1="Tier 3", "5","")))</f>
        <v>3</v>
      </c>
      <c r="H11" s="167"/>
      <c r="I11" s="39" t="str">
        <f>IF('2. Summary'!E1="Tier 1", "$5,000", IF('2. Summary'!E1="Tier 2", "$5,000", IF('2. Summary'!E1="Tier 3", "$5,000","")))</f>
        <v>$5,000</v>
      </c>
      <c r="J11" s="8">
        <f t="shared" si="0"/>
        <v>0</v>
      </c>
      <c r="K11" s="75" t="s">
        <v>167</v>
      </c>
      <c r="L11" s="9" t="s">
        <v>161</v>
      </c>
      <c r="M11" s="168"/>
      <c r="N11" s="181"/>
    </row>
    <row r="12" spans="1:17" ht="72" x14ac:dyDescent="0.25">
      <c r="A12" s="87" t="s">
        <v>168</v>
      </c>
      <c r="B12" s="200" t="s">
        <v>48</v>
      </c>
      <c r="C12" s="75" t="s">
        <v>169</v>
      </c>
      <c r="D12" s="70">
        <f ca="1">F12-TODAY()</f>
        <v>160</v>
      </c>
      <c r="E12" s="5">
        <v>45122</v>
      </c>
      <c r="F12" s="5">
        <v>45291</v>
      </c>
      <c r="G12" s="6">
        <v>1</v>
      </c>
      <c r="H12" s="167"/>
      <c r="I12" s="39" t="str">
        <f>IF('2. Summary'!E1="Tier 1", "$5,000", IF('2. Summary'!E1="Tier 2", "$7,500", IF('2. Summary'!E1="Tier 3", "$10,000","")))</f>
        <v>$5,000</v>
      </c>
      <c r="J12" s="8">
        <f t="shared" si="0"/>
        <v>0</v>
      </c>
      <c r="K12" s="75" t="s">
        <v>170</v>
      </c>
      <c r="L12" s="9" t="s">
        <v>171</v>
      </c>
      <c r="M12" s="168"/>
      <c r="N12" s="181"/>
    </row>
    <row r="13" spans="1:17" ht="84" x14ac:dyDescent="0.25">
      <c r="A13" s="87" t="s">
        <v>172</v>
      </c>
      <c r="B13" s="201" t="s">
        <v>60</v>
      </c>
      <c r="C13" s="75" t="s">
        <v>173</v>
      </c>
      <c r="D13" s="70">
        <f t="shared" ref="D13:D15" ca="1" si="1">F13-TODAY()</f>
        <v>342</v>
      </c>
      <c r="E13" s="5">
        <v>45122</v>
      </c>
      <c r="F13" s="5">
        <v>45473</v>
      </c>
      <c r="G13" s="6">
        <v>1</v>
      </c>
      <c r="H13" s="167"/>
      <c r="I13" s="39" t="str">
        <f>IF('2. Summary'!E1="Tier 1", "$1,000", IF('2. Summary'!E1="Tier 2", "$1,500", IF('2. Summary'!E1="Tier 3", "$2,000","")))</f>
        <v>$1,000</v>
      </c>
      <c r="J13" s="8">
        <f t="shared" si="0"/>
        <v>0</v>
      </c>
      <c r="K13" s="75" t="s">
        <v>174</v>
      </c>
      <c r="L13" s="9" t="s">
        <v>175</v>
      </c>
      <c r="M13" s="192"/>
      <c r="N13" s="181"/>
    </row>
    <row r="14" spans="1:17" ht="84" x14ac:dyDescent="0.25">
      <c r="A14" s="87" t="s">
        <v>176</v>
      </c>
      <c r="B14" s="200" t="s">
        <v>177</v>
      </c>
      <c r="C14" s="75" t="s">
        <v>178</v>
      </c>
      <c r="D14" s="70">
        <f t="shared" ca="1" si="1"/>
        <v>342</v>
      </c>
      <c r="E14" s="5">
        <v>45122</v>
      </c>
      <c r="F14" s="5">
        <v>45473</v>
      </c>
      <c r="G14" s="6" t="s">
        <v>179</v>
      </c>
      <c r="H14" s="167"/>
      <c r="I14" s="39" t="str">
        <f>IF('2. Summary'!E1="Tier 1", "$200", IF('2. Summary'!E1="Tier 2", "$200", IF('2. Summary'!E1="Tier 3", "$200","")))</f>
        <v>$200</v>
      </c>
      <c r="J14" s="8">
        <f t="shared" si="0"/>
        <v>0</v>
      </c>
      <c r="K14" s="75" t="s">
        <v>180</v>
      </c>
      <c r="L14" s="9" t="s">
        <v>175</v>
      </c>
      <c r="M14" s="192"/>
      <c r="N14" s="181"/>
    </row>
    <row r="15" spans="1:17" ht="60" x14ac:dyDescent="0.25">
      <c r="A15" s="87" t="s">
        <v>181</v>
      </c>
      <c r="B15" s="200" t="s">
        <v>64</v>
      </c>
      <c r="C15" s="75" t="s">
        <v>182</v>
      </c>
      <c r="D15" s="70">
        <f t="shared" ca="1" si="1"/>
        <v>342</v>
      </c>
      <c r="E15" s="5">
        <v>45122</v>
      </c>
      <c r="F15" s="5">
        <v>45473</v>
      </c>
      <c r="G15" s="6">
        <v>1</v>
      </c>
      <c r="H15" s="167"/>
      <c r="I15" s="39" t="str">
        <f>IF('2. Summary'!E1="Tier 1", "$5,000", IF('2. Summary'!E1="Tier 2", "$7,500", IF('2. Summary'!E1="Tier 3", "$10,000","")))</f>
        <v>$5,000</v>
      </c>
      <c r="J15" s="8">
        <f t="shared" si="0"/>
        <v>0</v>
      </c>
      <c r="K15" s="75" t="s">
        <v>183</v>
      </c>
      <c r="L15" s="9" t="s">
        <v>175</v>
      </c>
      <c r="M15" s="192"/>
      <c r="N15" s="181"/>
    </row>
    <row r="16" spans="1:17" ht="72" x14ac:dyDescent="0.25">
      <c r="A16" s="87" t="s">
        <v>184</v>
      </c>
      <c r="B16" s="201" t="s">
        <v>67</v>
      </c>
      <c r="C16" s="75" t="s">
        <v>185</v>
      </c>
      <c r="D16" s="70">
        <f ca="1">F16-TODAY()</f>
        <v>160</v>
      </c>
      <c r="E16" s="5">
        <v>45122</v>
      </c>
      <c r="F16" s="5">
        <v>45291</v>
      </c>
      <c r="G16" s="6" t="str">
        <f>IF('2. Summary'!E1="Tier 1", "3", IF('2. Summary'!E1="Tier 2", "4", IF('2. Summary'!E1="Tier 3", "5","")))</f>
        <v>3</v>
      </c>
      <c r="H16" s="167"/>
      <c r="I16" s="39" t="str">
        <f>IF('2. Summary'!E1="Tier 1", "$5,000", IF('2. Summary'!E1="Tier 2", "$5,000", IF('2. Summary'!E1="Tier 3", "$5,000","")))</f>
        <v>$5,000</v>
      </c>
      <c r="J16" s="8">
        <f t="shared" si="0"/>
        <v>0</v>
      </c>
      <c r="K16" s="75" t="s">
        <v>186</v>
      </c>
      <c r="L16" s="9" t="s">
        <v>161</v>
      </c>
      <c r="M16" s="192"/>
      <c r="N16" s="181"/>
    </row>
    <row r="17" spans="1:14" x14ac:dyDescent="0.25">
      <c r="A17" s="4" t="s">
        <v>122</v>
      </c>
      <c r="B17" s="20"/>
      <c r="C17" s="14"/>
      <c r="D17" s="71"/>
      <c r="E17" s="96"/>
      <c r="F17" s="99"/>
      <c r="G17" s="199"/>
      <c r="H17" s="11"/>
      <c r="I17" s="40"/>
      <c r="J17" s="28">
        <f>SUM(J8:J16)</f>
        <v>0</v>
      </c>
      <c r="K17" s="18"/>
      <c r="L17" s="13"/>
      <c r="M17" s="13"/>
      <c r="N17" s="145"/>
    </row>
    <row r="18" spans="1:14" s="24" customFormat="1" ht="18.75" customHeight="1" x14ac:dyDescent="0.25">
      <c r="A18" s="253" t="s">
        <v>187</v>
      </c>
      <c r="B18" s="253"/>
      <c r="C18" s="253"/>
      <c r="D18" s="253"/>
      <c r="E18" s="253"/>
      <c r="F18" s="253"/>
      <c r="G18" s="253"/>
      <c r="H18" s="253"/>
      <c r="I18" s="253"/>
      <c r="J18" s="253"/>
      <c r="K18" s="253"/>
      <c r="L18" s="253"/>
      <c r="M18" s="253"/>
      <c r="N18" s="162"/>
    </row>
    <row r="19" spans="1:14" ht="36" x14ac:dyDescent="0.25">
      <c r="A19" s="92" t="s">
        <v>99</v>
      </c>
      <c r="B19" s="92" t="s">
        <v>100</v>
      </c>
      <c r="C19" s="92" t="s">
        <v>101</v>
      </c>
      <c r="D19" s="92" t="s">
        <v>102</v>
      </c>
      <c r="E19" s="92" t="s">
        <v>103</v>
      </c>
      <c r="F19" s="92" t="s">
        <v>104</v>
      </c>
      <c r="G19" s="92" t="s">
        <v>105</v>
      </c>
      <c r="H19" s="92" t="s">
        <v>12</v>
      </c>
      <c r="I19" s="92" t="s">
        <v>124</v>
      </c>
      <c r="J19" s="92" t="s">
        <v>107</v>
      </c>
      <c r="K19" s="92" t="s">
        <v>108</v>
      </c>
      <c r="L19" s="92" t="s">
        <v>109</v>
      </c>
      <c r="M19" s="92" t="s">
        <v>110</v>
      </c>
      <c r="N19" s="92" t="s">
        <v>153</v>
      </c>
    </row>
    <row r="20" spans="1:14" ht="60" x14ac:dyDescent="0.25">
      <c r="A20" s="4" t="s">
        <v>44</v>
      </c>
      <c r="B20" s="199" t="s">
        <v>188</v>
      </c>
      <c r="C20" s="74" t="s">
        <v>189</v>
      </c>
      <c r="D20" s="70">
        <f ca="1">F20-TODAY()</f>
        <v>342</v>
      </c>
      <c r="E20" s="5">
        <v>45122</v>
      </c>
      <c r="F20" s="5">
        <v>45473</v>
      </c>
      <c r="G20" s="6" t="str">
        <f>IF('2. Summary'!E1="Tier 1", "10", IF('2. Summary'!E1="Tier 2", "15", IF('2. Summary'!E1="Tier 3", "20","")))</f>
        <v>10</v>
      </c>
      <c r="H20" s="167"/>
      <c r="I20" s="7" t="str">
        <f>IF('2. Summary'!E1="Tier 1", "$500", IF('2. Summary'!E1="Tier 2", "$500", IF('2. Summary'!E1="Tier 3", "$500","")))</f>
        <v>$500</v>
      </c>
      <c r="J20" s="8">
        <f t="shared" ref="J20:J25" si="2">H20*I20</f>
        <v>0</v>
      </c>
      <c r="K20" s="9" t="s">
        <v>190</v>
      </c>
      <c r="L20" s="9" t="s">
        <v>175</v>
      </c>
      <c r="M20" s="193"/>
      <c r="N20" s="181"/>
    </row>
    <row r="21" spans="1:14" ht="60" x14ac:dyDescent="0.25">
      <c r="A21" s="4" t="s">
        <v>49</v>
      </c>
      <c r="B21" s="132" t="s">
        <v>191</v>
      </c>
      <c r="C21" s="31" t="s">
        <v>192</v>
      </c>
      <c r="D21" s="70">
        <f t="shared" ref="D21:D25" ca="1" si="3">F21-TODAY()</f>
        <v>342</v>
      </c>
      <c r="E21" s="5">
        <v>45122</v>
      </c>
      <c r="F21" s="5">
        <v>45473</v>
      </c>
      <c r="G21" s="6" t="str">
        <f>IF('2. Summary'!E1="Tier 1", "10", IF('2. Summary'!E1="Tier 2", "15", IF('2. Summary'!E1="Tier 3", "20","")))</f>
        <v>10</v>
      </c>
      <c r="H21" s="167"/>
      <c r="I21" s="7" t="str">
        <f>IF('2. Summary'!E1="Tier 1", "$500", IF('2. Summary'!E1="Tier 2", "$500", IF('2. Summary'!E1="Tier 3", "$500","")))</f>
        <v>$500</v>
      </c>
      <c r="J21" s="8">
        <f t="shared" si="2"/>
        <v>0</v>
      </c>
      <c r="K21" s="74" t="s">
        <v>193</v>
      </c>
      <c r="L21" s="9" t="s">
        <v>175</v>
      </c>
      <c r="M21" s="193"/>
      <c r="N21" s="181"/>
    </row>
    <row r="22" spans="1:14" ht="190.5" customHeight="1" x14ac:dyDescent="0.25">
      <c r="A22" s="4" t="s">
        <v>52</v>
      </c>
      <c r="B22" s="132" t="s">
        <v>194</v>
      </c>
      <c r="C22" s="31" t="s">
        <v>195</v>
      </c>
      <c r="D22" s="70">
        <f t="shared" ca="1" si="3"/>
        <v>160</v>
      </c>
      <c r="E22" s="5">
        <v>45122</v>
      </c>
      <c r="F22" s="5">
        <v>45291</v>
      </c>
      <c r="G22" s="22">
        <v>1</v>
      </c>
      <c r="H22" s="167"/>
      <c r="I22" s="7" t="str">
        <f>IF('2. Summary'!E1="Tier 1", "$10,000", IF('2. Summary'!E1="Tier 2", "$15,000", IF('2. Summary'!E1="Tier 3", "$20,000","")))</f>
        <v>$10,000</v>
      </c>
      <c r="J22" s="8">
        <f t="shared" si="2"/>
        <v>0</v>
      </c>
      <c r="K22" s="74" t="s">
        <v>196</v>
      </c>
      <c r="L22" s="9" t="s">
        <v>197</v>
      </c>
      <c r="M22" s="192"/>
      <c r="N22" s="181"/>
    </row>
    <row r="23" spans="1:14" ht="210" customHeight="1" x14ac:dyDescent="0.25">
      <c r="A23" s="4" t="s">
        <v>54</v>
      </c>
      <c r="B23" s="132" t="s">
        <v>198</v>
      </c>
      <c r="C23" s="31" t="s">
        <v>199</v>
      </c>
      <c r="D23" s="70">
        <f t="shared" ca="1" si="3"/>
        <v>160</v>
      </c>
      <c r="E23" s="5">
        <v>45122</v>
      </c>
      <c r="F23" s="5">
        <v>45291</v>
      </c>
      <c r="G23" s="22">
        <v>1</v>
      </c>
      <c r="H23" s="167"/>
      <c r="I23" s="7" t="str">
        <f>IF('2. Summary'!E1="Tier 1", "$10,000", IF('2. Summary'!E1="Tier 2", "$15,000", IF('2. Summary'!E1="Tier 3", "$20,000","")))</f>
        <v>$10,000</v>
      </c>
      <c r="J23" s="8">
        <f t="shared" si="2"/>
        <v>0</v>
      </c>
      <c r="K23" s="9" t="s">
        <v>200</v>
      </c>
      <c r="L23" s="9" t="s">
        <v>201</v>
      </c>
      <c r="M23" s="192"/>
      <c r="N23" s="181"/>
    </row>
    <row r="24" spans="1:14" ht="48.75" customHeight="1" x14ac:dyDescent="0.25">
      <c r="A24" s="4" t="s">
        <v>56</v>
      </c>
      <c r="B24" s="199" t="s">
        <v>57</v>
      </c>
      <c r="C24" s="74" t="s">
        <v>202</v>
      </c>
      <c r="D24" s="70">
        <f ca="1">F24-TODAY()</f>
        <v>160</v>
      </c>
      <c r="E24" s="5">
        <v>45122</v>
      </c>
      <c r="F24" s="5">
        <v>45291</v>
      </c>
      <c r="G24" s="22">
        <v>1</v>
      </c>
      <c r="H24" s="167"/>
      <c r="I24" s="7" t="str">
        <f>IF('2. Summary'!E1="Tier 1", "$10,000", IF('2. Summary'!E1="Tier 2", "$15,000", IF('2. Summary'!E1="Tier 3", "$20,000","")))</f>
        <v>$10,000</v>
      </c>
      <c r="J24" s="8">
        <f t="shared" si="2"/>
        <v>0</v>
      </c>
      <c r="K24" s="9" t="s">
        <v>203</v>
      </c>
      <c r="L24" s="9" t="s">
        <v>204</v>
      </c>
      <c r="M24" s="168" t="s">
        <v>205</v>
      </c>
      <c r="N24" s="181"/>
    </row>
    <row r="25" spans="1:14" ht="48.75" customHeight="1" x14ac:dyDescent="0.25">
      <c r="A25" s="4" t="s">
        <v>68</v>
      </c>
      <c r="B25" s="199" t="s">
        <v>206</v>
      </c>
      <c r="C25" s="30" t="s">
        <v>207</v>
      </c>
      <c r="D25" s="70">
        <f t="shared" ca="1" si="3"/>
        <v>342</v>
      </c>
      <c r="E25" s="5">
        <v>45122</v>
      </c>
      <c r="F25" s="5">
        <v>45473</v>
      </c>
      <c r="G25" s="22" t="str">
        <f>IF('2. Summary'!E1="Tier 1", "10", IF('2. Summary'!E1="Tier 2", "15", IF('2. Summary'!E1="Tier 3", "20","")))</f>
        <v>10</v>
      </c>
      <c r="H25" s="167"/>
      <c r="I25" s="7" t="str">
        <f>IF('2. Summary'!E1="Tier 1", "$500", IF('2. Summary'!E1="Tier 2", "$750", IF('2. Summary'!E1="Tier 3", "$1,000","")))</f>
        <v>$500</v>
      </c>
      <c r="J25" s="8">
        <f t="shared" si="2"/>
        <v>0</v>
      </c>
      <c r="K25" s="30" t="s">
        <v>208</v>
      </c>
      <c r="L25" s="9" t="s">
        <v>175</v>
      </c>
      <c r="M25" s="168"/>
      <c r="N25" s="181"/>
    </row>
    <row r="26" spans="1:14" ht="22.5" customHeight="1" x14ac:dyDescent="0.25">
      <c r="A26" s="4" t="s">
        <v>122</v>
      </c>
      <c r="B26" s="20"/>
      <c r="C26" s="14"/>
      <c r="D26" s="70"/>
      <c r="E26" s="96"/>
      <c r="F26" s="96"/>
      <c r="G26" s="199"/>
      <c r="H26" s="11"/>
      <c r="I26" s="12"/>
      <c r="J26" s="27">
        <f>SUM(J20:J25)</f>
        <v>0</v>
      </c>
      <c r="K26" s="13"/>
      <c r="L26" s="13"/>
      <c r="M26" s="13"/>
      <c r="N26" s="145"/>
    </row>
    <row r="27" spans="1:14" ht="18.75" customHeight="1" x14ac:dyDescent="0.25">
      <c r="A27" s="250" t="s">
        <v>209</v>
      </c>
      <c r="B27" s="250"/>
      <c r="C27" s="250"/>
      <c r="D27" s="250"/>
      <c r="E27" s="250"/>
      <c r="F27" s="250"/>
      <c r="G27" s="250"/>
      <c r="H27" s="250"/>
      <c r="I27" s="250"/>
      <c r="J27" s="250"/>
      <c r="K27" s="250"/>
      <c r="L27" s="250"/>
      <c r="M27" s="250"/>
      <c r="N27" s="47"/>
    </row>
    <row r="28" spans="1:14" ht="36" x14ac:dyDescent="0.25">
      <c r="A28" s="92" t="s">
        <v>99</v>
      </c>
      <c r="B28" s="92" t="s">
        <v>139</v>
      </c>
      <c r="C28" s="92" t="s">
        <v>101</v>
      </c>
      <c r="D28" s="92" t="s">
        <v>102</v>
      </c>
      <c r="E28" s="92" t="s">
        <v>103</v>
      </c>
      <c r="F28" s="92" t="s">
        <v>140</v>
      </c>
      <c r="G28" s="92" t="s">
        <v>105</v>
      </c>
      <c r="H28" s="93" t="s">
        <v>12</v>
      </c>
      <c r="I28" s="92" t="s">
        <v>124</v>
      </c>
      <c r="J28" s="92" t="s">
        <v>107</v>
      </c>
      <c r="K28" s="92" t="s">
        <v>108</v>
      </c>
      <c r="L28" s="92" t="s">
        <v>210</v>
      </c>
      <c r="M28" s="92" t="s">
        <v>110</v>
      </c>
      <c r="N28" s="92" t="s">
        <v>153</v>
      </c>
    </row>
    <row r="29" spans="1:14" ht="96.75" x14ac:dyDescent="0.25">
      <c r="A29" s="4" t="s">
        <v>69</v>
      </c>
      <c r="B29" s="199" t="s">
        <v>211</v>
      </c>
      <c r="C29" s="30" t="s">
        <v>70</v>
      </c>
      <c r="D29" s="70">
        <f ca="1">F29-TODAY()</f>
        <v>342</v>
      </c>
      <c r="E29" s="23" t="s">
        <v>212</v>
      </c>
      <c r="F29" s="5">
        <v>45473</v>
      </c>
      <c r="G29" s="6">
        <v>1</v>
      </c>
      <c r="H29" s="167"/>
      <c r="I29" s="25" t="str">
        <f>IF('2. Summary'!E1="Tier 1", "$30,000", IF('2. Summary'!E1="Tier 2", "$45,000", IF('2. Summary'!E1="Tier 3", "$60,000","")))</f>
        <v>$30,000</v>
      </c>
      <c r="J29" s="26">
        <f>H29*I29</f>
        <v>0</v>
      </c>
      <c r="K29" s="74" t="s">
        <v>151</v>
      </c>
      <c r="L29" s="9" t="s">
        <v>175</v>
      </c>
      <c r="M29" s="189" t="s">
        <v>213</v>
      </c>
      <c r="N29" s="181"/>
    </row>
    <row r="30" spans="1:14" x14ac:dyDescent="0.25">
      <c r="A30" s="4" t="s">
        <v>122</v>
      </c>
      <c r="B30" s="20"/>
      <c r="C30" s="14"/>
      <c r="D30" s="32"/>
      <c r="E30" s="96"/>
      <c r="F30" s="199"/>
      <c r="G30" s="199"/>
      <c r="H30" s="11"/>
      <c r="I30" s="12"/>
      <c r="J30" s="12">
        <f>SUM(J29:J29)</f>
        <v>0</v>
      </c>
      <c r="K30" s="18"/>
      <c r="L30" s="13"/>
      <c r="M30" s="190"/>
      <c r="N30" s="181"/>
    </row>
    <row r="31" spans="1:14" ht="24" x14ac:dyDescent="0.25">
      <c r="A31" s="4" t="s">
        <v>147</v>
      </c>
      <c r="B31" s="20"/>
      <c r="C31" s="14"/>
      <c r="D31" s="141"/>
      <c r="E31" s="14"/>
      <c r="F31" s="14"/>
      <c r="G31" s="14"/>
      <c r="H31" s="14"/>
      <c r="I31" s="14"/>
      <c r="J31" s="72">
        <f>SUM(J30,J26,J17)</f>
        <v>0</v>
      </c>
      <c r="K31" s="14"/>
      <c r="L31" s="14"/>
      <c r="M31" s="14"/>
      <c r="N31" s="145"/>
    </row>
  </sheetData>
  <sheetProtection algorithmName="SHA-512" hashValue="DjJJ3BbeQx3+AR4/c4d9QHIRUTbYKBeIzoPIX+6/1rbdC2Qi9pqW3Uq6Am5auTgcVQTiFbDwluT2wWkxjCH/Xw==" saltValue="31jws4cxA3C6KghbqcSMiw==" spinCount="100000" sheet="1" scenarios="1" formatCells="0" formatColumns="0" formatRows="0" insertColumns="0" insertRows="0" sort="0" autoFilter="0"/>
  <mergeCells count="8">
    <mergeCell ref="A27:M27"/>
    <mergeCell ref="A3:M3"/>
    <mergeCell ref="A6:M6"/>
    <mergeCell ref="A18:M18"/>
    <mergeCell ref="A1:M1"/>
    <mergeCell ref="B5:M5"/>
    <mergeCell ref="A2:M2"/>
    <mergeCell ref="B4:M4"/>
  </mergeCells>
  <conditionalFormatting sqref="D3 D6:D26 D28:D1048576">
    <cfRule type="containsText" dxfId="5" priority="1" operator="containsText" text="Yes">
      <formula>NOT(ISERROR(SEARCH("Yes",D3)))</formula>
    </cfRule>
  </conditionalFormatting>
  <dataValidations count="2">
    <dataValidation type="list" allowBlank="1" showInputMessage="1" showErrorMessage="1" sqref="K17 K30" xr:uid="{D68982A8-4FCD-4762-AA5F-022AD5831087}">
      <formula1>"Not Started, In Progress, On Hold, Complete"</formula1>
    </dataValidation>
    <dataValidation type="whole" allowBlank="1" showInputMessage="1" showErrorMessage="1" sqref="H29 H15:H16 H20:H25 H8:H13" xr:uid="{058F7DAD-0192-4994-9B3F-A91762C78166}">
      <formula1>0</formula1>
      <formula2>G8</formula2>
    </dataValidation>
  </dataValidations>
  <printOptions horizontalCentered="1"/>
  <pageMargins left="0.25" right="0.25" top="0.75" bottom="0.75" header="0.3" footer="0.3"/>
  <pageSetup paperSize="5" scale="69"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C3091-7D24-4470-9699-36D4932260E0}">
  <sheetPr>
    <tabColor rgb="FF006666"/>
    <pageSetUpPr fitToPage="1"/>
  </sheetPr>
  <dimension ref="A1:P20"/>
  <sheetViews>
    <sheetView showGridLines="0" zoomScaleNormal="100" workbookViewId="0">
      <selection activeCell="I14" sqref="I14"/>
    </sheetView>
  </sheetViews>
  <sheetFormatPr defaultRowHeight="15" x14ac:dyDescent="0.25"/>
  <cols>
    <col min="2" max="2" width="15" customWidth="1"/>
    <col min="3" max="3" width="40" customWidth="1"/>
    <col min="4" max="4" width="11.140625" customWidth="1"/>
    <col min="5" max="6" width="11.42578125" customWidth="1"/>
    <col min="10" max="10" width="11.5703125" customWidth="1"/>
    <col min="11" max="11" width="38.5703125" customWidth="1"/>
    <col min="12" max="13" width="21.28515625" customWidth="1"/>
    <col min="14" max="14" width="34" customWidth="1"/>
  </cols>
  <sheetData>
    <row r="1" spans="1:16" ht="23.25" x14ac:dyDescent="0.35">
      <c r="A1" s="264" t="s">
        <v>214</v>
      </c>
      <c r="B1" s="265"/>
      <c r="C1" s="265"/>
      <c r="D1" s="265"/>
      <c r="E1" s="265"/>
      <c r="F1" s="265"/>
      <c r="G1" s="265"/>
      <c r="H1" s="265"/>
      <c r="I1" s="265"/>
      <c r="J1" s="265"/>
      <c r="K1" s="265"/>
      <c r="L1" s="265"/>
      <c r="M1" s="266"/>
      <c r="N1" s="150"/>
    </row>
    <row r="2" spans="1:16" ht="15" customHeight="1" x14ac:dyDescent="0.35">
      <c r="A2" s="146"/>
      <c r="B2" s="147"/>
      <c r="C2" s="147"/>
      <c r="D2" s="147"/>
      <c r="E2" s="147"/>
      <c r="F2" s="147"/>
      <c r="G2" s="147"/>
      <c r="H2" s="147"/>
      <c r="I2" s="147"/>
      <c r="J2" s="147"/>
      <c r="K2" s="147"/>
      <c r="L2" s="147"/>
      <c r="M2" s="148"/>
      <c r="N2" s="152"/>
    </row>
    <row r="3" spans="1:16" ht="18.75" customHeight="1" x14ac:dyDescent="0.35">
      <c r="A3" s="258" t="s">
        <v>93</v>
      </c>
      <c r="B3" s="259"/>
      <c r="C3" s="259"/>
      <c r="D3" s="259"/>
      <c r="E3" s="259"/>
      <c r="F3" s="259"/>
      <c r="G3" s="259"/>
      <c r="H3" s="259"/>
      <c r="I3" s="259"/>
      <c r="J3" s="259"/>
      <c r="K3" s="259"/>
      <c r="L3" s="259"/>
      <c r="M3" s="260"/>
      <c r="N3" s="144"/>
    </row>
    <row r="4" spans="1:16" ht="21" customHeight="1" x14ac:dyDescent="0.35">
      <c r="A4" s="138" t="s">
        <v>215</v>
      </c>
      <c r="B4" s="201" t="s">
        <v>95</v>
      </c>
      <c r="C4" s="268" t="s">
        <v>74</v>
      </c>
      <c r="D4" s="269"/>
      <c r="E4" s="269"/>
      <c r="F4" s="269"/>
      <c r="G4" s="269"/>
      <c r="H4" s="269"/>
      <c r="I4" s="269"/>
      <c r="J4" s="269"/>
      <c r="K4" s="269"/>
      <c r="L4" s="269"/>
      <c r="M4" s="270"/>
      <c r="N4" s="152"/>
      <c r="O4" s="100"/>
      <c r="P4" s="101"/>
    </row>
    <row r="5" spans="1:16" ht="15" customHeight="1" x14ac:dyDescent="0.35">
      <c r="A5" s="87" t="s">
        <v>76</v>
      </c>
      <c r="B5" s="201" t="s">
        <v>95</v>
      </c>
      <c r="C5" s="268" t="s">
        <v>216</v>
      </c>
      <c r="D5" s="269"/>
      <c r="E5" s="269"/>
      <c r="F5" s="269"/>
      <c r="G5" s="269"/>
      <c r="H5" s="269"/>
      <c r="I5" s="269"/>
      <c r="J5" s="269"/>
      <c r="K5" s="269"/>
      <c r="L5" s="269"/>
      <c r="M5" s="270"/>
      <c r="N5" s="152"/>
    </row>
    <row r="6" spans="1:16" ht="15" customHeight="1" x14ac:dyDescent="0.35">
      <c r="A6" s="87" t="s">
        <v>78</v>
      </c>
      <c r="B6" s="201" t="s">
        <v>95</v>
      </c>
      <c r="C6" s="271" t="s">
        <v>217</v>
      </c>
      <c r="D6" s="272"/>
      <c r="E6" s="272"/>
      <c r="F6" s="272"/>
      <c r="G6" s="272"/>
      <c r="H6" s="272"/>
      <c r="I6" s="272"/>
      <c r="J6" s="272"/>
      <c r="K6" s="272"/>
      <c r="L6" s="272"/>
      <c r="M6" s="273"/>
      <c r="N6" s="152"/>
    </row>
    <row r="7" spans="1:16" ht="18.75" customHeight="1" x14ac:dyDescent="0.35">
      <c r="A7" s="261" t="s">
        <v>218</v>
      </c>
      <c r="B7" s="262"/>
      <c r="C7" s="262"/>
      <c r="D7" s="262"/>
      <c r="E7" s="262"/>
      <c r="F7" s="262"/>
      <c r="G7" s="262"/>
      <c r="H7" s="262"/>
      <c r="I7" s="262"/>
      <c r="J7" s="262"/>
      <c r="K7" s="262"/>
      <c r="L7" s="262"/>
      <c r="M7" s="262"/>
      <c r="N7" s="151"/>
    </row>
    <row r="8" spans="1:16" ht="36" x14ac:dyDescent="0.25">
      <c r="A8" s="135" t="s">
        <v>99</v>
      </c>
      <c r="B8" s="135" t="s">
        <v>100</v>
      </c>
      <c r="C8" s="135" t="s">
        <v>101</v>
      </c>
      <c r="D8" s="135" t="s">
        <v>102</v>
      </c>
      <c r="E8" s="92" t="s">
        <v>103</v>
      </c>
      <c r="F8" s="92" t="s">
        <v>104</v>
      </c>
      <c r="G8" s="135" t="s">
        <v>105</v>
      </c>
      <c r="H8" s="137" t="s">
        <v>12</v>
      </c>
      <c r="I8" s="135" t="s">
        <v>106</v>
      </c>
      <c r="J8" s="135" t="s">
        <v>107</v>
      </c>
      <c r="K8" s="135" t="s">
        <v>108</v>
      </c>
      <c r="L8" s="92" t="s">
        <v>109</v>
      </c>
      <c r="M8" s="92" t="s">
        <v>110</v>
      </c>
      <c r="N8" s="143" t="s">
        <v>219</v>
      </c>
    </row>
    <row r="9" spans="1:16" ht="288" x14ac:dyDescent="0.25">
      <c r="A9" s="87" t="s">
        <v>73</v>
      </c>
      <c r="B9" s="200" t="s">
        <v>74</v>
      </c>
      <c r="C9" s="75" t="s">
        <v>220</v>
      </c>
      <c r="D9" s="70">
        <f ca="1">F9-TODAY()</f>
        <v>160</v>
      </c>
      <c r="E9" s="116">
        <v>45122</v>
      </c>
      <c r="F9" s="116">
        <v>45291</v>
      </c>
      <c r="G9" s="29">
        <v>1</v>
      </c>
      <c r="H9" s="172"/>
      <c r="I9" s="103" t="str">
        <f>IF('2. Summary'!E1="Tier 1", "$10,000", IF('2. Summary'!E1="Tier 2", "$15,000", IF('2. Summary'!E1="Tier 3", "$20,000","")))</f>
        <v>$10,000</v>
      </c>
      <c r="J9" s="103">
        <f>H9*I9</f>
        <v>0</v>
      </c>
      <c r="K9" s="74" t="s">
        <v>221</v>
      </c>
      <c r="L9" s="104" t="s">
        <v>222</v>
      </c>
      <c r="M9" s="74" t="s">
        <v>223</v>
      </c>
      <c r="N9" s="181"/>
    </row>
    <row r="10" spans="1:16" ht="285" customHeight="1" x14ac:dyDescent="0.25">
      <c r="A10" s="87" t="s">
        <v>76</v>
      </c>
      <c r="B10" s="200" t="s">
        <v>77</v>
      </c>
      <c r="C10" s="75" t="s">
        <v>224</v>
      </c>
      <c r="D10" s="70">
        <f ca="1">F10-TODAY()</f>
        <v>342</v>
      </c>
      <c r="E10" s="116">
        <v>45122</v>
      </c>
      <c r="F10" s="116">
        <v>45473</v>
      </c>
      <c r="G10" s="29">
        <v>1</v>
      </c>
      <c r="H10" s="172"/>
      <c r="I10" s="103" t="str">
        <f>IF('2. Summary'!E1="Tier 1", "$10,000", IF('2. Summary'!E1="Tier 2", "$15,000", IF('2. Summary'!E1="Tier 3", "$20,000","")))</f>
        <v>$10,000</v>
      </c>
      <c r="J10" s="103">
        <f>H10*I10</f>
        <v>0</v>
      </c>
      <c r="K10" s="128" t="s">
        <v>225</v>
      </c>
      <c r="L10" s="104" t="s">
        <v>226</v>
      </c>
      <c r="M10" s="74" t="s">
        <v>227</v>
      </c>
      <c r="N10" s="181"/>
    </row>
    <row r="11" spans="1:16" x14ac:dyDescent="0.25">
      <c r="A11" s="138" t="s">
        <v>122</v>
      </c>
      <c r="B11" s="89" t="s">
        <v>228</v>
      </c>
      <c r="C11" s="89" t="s">
        <v>228</v>
      </c>
      <c r="D11" s="105" t="s">
        <v>228</v>
      </c>
      <c r="E11" s="117" t="s">
        <v>228</v>
      </c>
      <c r="F11" s="117" t="s">
        <v>228</v>
      </c>
      <c r="G11" s="21" t="s">
        <v>228</v>
      </c>
      <c r="H11" s="34" t="s">
        <v>228</v>
      </c>
      <c r="I11" s="34" t="s">
        <v>228</v>
      </c>
      <c r="J11" s="106">
        <f>SUM(J9:J10)</f>
        <v>0</v>
      </c>
      <c r="K11" s="107" t="s">
        <v>228</v>
      </c>
      <c r="L11" s="34"/>
      <c r="M11" s="34"/>
      <c r="N11" s="145"/>
    </row>
    <row r="12" spans="1:16" ht="18.75" customHeight="1" x14ac:dyDescent="0.3">
      <c r="A12" s="263" t="s">
        <v>123</v>
      </c>
      <c r="B12" s="263"/>
      <c r="C12" s="263"/>
      <c r="D12" s="263"/>
      <c r="E12" s="263"/>
      <c r="F12" s="263"/>
      <c r="G12" s="263"/>
      <c r="H12" s="263"/>
      <c r="I12" s="263"/>
      <c r="J12" s="263"/>
      <c r="K12" s="263"/>
      <c r="L12" s="263"/>
      <c r="M12" s="263"/>
      <c r="N12" s="149"/>
    </row>
    <row r="13" spans="1:16" ht="36" x14ac:dyDescent="0.25">
      <c r="A13" s="136" t="s">
        <v>99</v>
      </c>
      <c r="B13" s="136" t="s">
        <v>100</v>
      </c>
      <c r="C13" s="136" t="s">
        <v>101</v>
      </c>
      <c r="D13" s="136" t="s">
        <v>102</v>
      </c>
      <c r="E13" s="92" t="s">
        <v>103</v>
      </c>
      <c r="F13" s="92" t="s">
        <v>104</v>
      </c>
      <c r="G13" s="136" t="s">
        <v>105</v>
      </c>
      <c r="H13" s="139" t="s">
        <v>12</v>
      </c>
      <c r="I13" s="136" t="s">
        <v>124</v>
      </c>
      <c r="J13" s="136" t="s">
        <v>107</v>
      </c>
      <c r="K13" s="136" t="s">
        <v>108</v>
      </c>
      <c r="L13" s="92" t="s">
        <v>109</v>
      </c>
      <c r="M13" s="92" t="s">
        <v>110</v>
      </c>
      <c r="N13" s="92" t="s">
        <v>219</v>
      </c>
    </row>
    <row r="14" spans="1:16" ht="67.5" customHeight="1" x14ac:dyDescent="0.25">
      <c r="A14" s="87" t="s">
        <v>78</v>
      </c>
      <c r="B14" s="200" t="s">
        <v>229</v>
      </c>
      <c r="C14" s="75" t="s">
        <v>230</v>
      </c>
      <c r="D14" s="70">
        <f ca="1">F14-TODAY()</f>
        <v>342</v>
      </c>
      <c r="E14" s="116">
        <v>45122</v>
      </c>
      <c r="F14" s="116">
        <v>45473</v>
      </c>
      <c r="G14" s="108">
        <v>1</v>
      </c>
      <c r="H14" s="173"/>
      <c r="I14" s="109" t="str">
        <f>IF('2. Summary'!E1="Tier 1", "$10,000", IF('2. Summary'!E1="Tier 2", "$15,000", IF('2. Summary'!E1="Tier 3", "$20,000","")))</f>
        <v>$10,000</v>
      </c>
      <c r="J14" s="109">
        <f>H14*I14</f>
        <v>0</v>
      </c>
      <c r="K14" s="75" t="s">
        <v>231</v>
      </c>
      <c r="L14" s="104" t="s">
        <v>232</v>
      </c>
      <c r="M14" s="74" t="s">
        <v>227</v>
      </c>
      <c r="N14" s="181"/>
    </row>
    <row r="15" spans="1:16" x14ac:dyDescent="0.25">
      <c r="A15" s="142" t="s">
        <v>122</v>
      </c>
      <c r="B15" s="33" t="s">
        <v>228</v>
      </c>
      <c r="C15" s="33"/>
      <c r="D15" s="110" t="s">
        <v>228</v>
      </c>
      <c r="E15" s="35" t="s">
        <v>228</v>
      </c>
      <c r="F15" s="35" t="s">
        <v>228</v>
      </c>
      <c r="G15" s="111" t="s">
        <v>228</v>
      </c>
      <c r="H15" s="112" t="s">
        <v>228</v>
      </c>
      <c r="I15" s="36" t="s">
        <v>228</v>
      </c>
      <c r="J15" s="106">
        <f>SUM(J14)</f>
        <v>0</v>
      </c>
      <c r="K15" s="36" t="s">
        <v>228</v>
      </c>
      <c r="L15" s="36" t="s">
        <v>228</v>
      </c>
      <c r="M15" s="36"/>
      <c r="N15" s="145"/>
    </row>
    <row r="16" spans="1:16" ht="17.25" customHeight="1" x14ac:dyDescent="0.25">
      <c r="A16" s="267" t="s">
        <v>138</v>
      </c>
      <c r="B16" s="267"/>
      <c r="C16" s="267"/>
      <c r="D16" s="267"/>
      <c r="E16" s="267"/>
      <c r="F16" s="267"/>
      <c r="G16" s="267"/>
      <c r="H16" s="267"/>
      <c r="I16" s="267"/>
      <c r="J16" s="267"/>
      <c r="K16" s="267"/>
      <c r="L16" s="267"/>
      <c r="M16" s="267"/>
      <c r="N16" s="47"/>
    </row>
    <row r="17" spans="1:14" ht="38.25" customHeight="1" x14ac:dyDescent="0.25">
      <c r="A17" s="135" t="s">
        <v>99</v>
      </c>
      <c r="B17" s="135" t="s">
        <v>139</v>
      </c>
      <c r="C17" s="135" t="s">
        <v>101</v>
      </c>
      <c r="D17" s="135" t="s">
        <v>102</v>
      </c>
      <c r="E17" s="92" t="s">
        <v>103</v>
      </c>
      <c r="F17" s="92" t="s">
        <v>104</v>
      </c>
      <c r="G17" s="135" t="s">
        <v>105</v>
      </c>
      <c r="H17" s="135" t="s">
        <v>12</v>
      </c>
      <c r="I17" s="135" t="s">
        <v>124</v>
      </c>
      <c r="J17" s="135" t="s">
        <v>107</v>
      </c>
      <c r="K17" s="135" t="s">
        <v>108</v>
      </c>
      <c r="L17" s="135" t="s">
        <v>210</v>
      </c>
      <c r="M17" s="135" t="s">
        <v>110</v>
      </c>
      <c r="N17" s="135" t="s">
        <v>219</v>
      </c>
    </row>
    <row r="18" spans="1:14" x14ac:dyDescent="0.25">
      <c r="A18" s="21" t="s">
        <v>228</v>
      </c>
      <c r="B18" s="179" t="s">
        <v>228</v>
      </c>
      <c r="C18" s="176" t="s">
        <v>228</v>
      </c>
      <c r="D18" s="183" t="s">
        <v>228</v>
      </c>
      <c r="E18" s="174" t="s">
        <v>228</v>
      </c>
      <c r="F18" s="175" t="s">
        <v>228</v>
      </c>
      <c r="G18" s="176" t="s">
        <v>228</v>
      </c>
      <c r="H18" s="177" t="s">
        <v>228</v>
      </c>
      <c r="I18" s="177" t="s">
        <v>228</v>
      </c>
      <c r="J18" s="177" t="s">
        <v>228</v>
      </c>
      <c r="K18" s="177" t="s">
        <v>228</v>
      </c>
      <c r="L18" s="177" t="s">
        <v>228</v>
      </c>
      <c r="M18" s="177"/>
      <c r="N18" s="181"/>
    </row>
    <row r="19" spans="1:14" x14ac:dyDescent="0.25">
      <c r="A19" s="138" t="s">
        <v>122</v>
      </c>
      <c r="B19" s="184" t="s">
        <v>228</v>
      </c>
      <c r="C19" s="184" t="s">
        <v>228</v>
      </c>
      <c r="D19" s="185" t="s">
        <v>228</v>
      </c>
      <c r="E19" s="178" t="s">
        <v>228</v>
      </c>
      <c r="F19" s="178" t="s">
        <v>228</v>
      </c>
      <c r="G19" s="179" t="s">
        <v>228</v>
      </c>
      <c r="H19" s="180" t="s">
        <v>228</v>
      </c>
      <c r="I19" s="180" t="s">
        <v>228</v>
      </c>
      <c r="J19" s="114">
        <f>SUM(J11,J15)</f>
        <v>0</v>
      </c>
      <c r="K19" s="182" t="s">
        <v>228</v>
      </c>
      <c r="L19" s="180" t="s">
        <v>228</v>
      </c>
      <c r="M19" s="180"/>
      <c r="N19" s="181"/>
    </row>
    <row r="20" spans="1:14" ht="24.75" x14ac:dyDescent="0.25">
      <c r="A20" s="138" t="s">
        <v>147</v>
      </c>
      <c r="B20" s="184" t="s">
        <v>228</v>
      </c>
      <c r="C20" s="184" t="s">
        <v>228</v>
      </c>
      <c r="D20" s="186" t="s">
        <v>228</v>
      </c>
      <c r="E20" s="174" t="s">
        <v>228</v>
      </c>
      <c r="F20" s="174" t="s">
        <v>228</v>
      </c>
      <c r="G20" s="184" t="s">
        <v>228</v>
      </c>
      <c r="H20" s="184" t="s">
        <v>228</v>
      </c>
      <c r="I20" s="184" t="s">
        <v>228</v>
      </c>
      <c r="J20" s="187" t="s">
        <v>228</v>
      </c>
      <c r="K20" s="184" t="s">
        <v>228</v>
      </c>
      <c r="L20" s="184" t="s">
        <v>228</v>
      </c>
      <c r="M20" s="184"/>
      <c r="N20" s="181"/>
    </row>
  </sheetData>
  <sheetProtection algorithmName="SHA-512" hashValue="+asJJGwE/SYycTOfdRU1/J8NDhuwYxjGCQTp34fEYIc1kumB7QKKMcaQC5iEbOnEDM1nGWMC3aVDJ7JRnnpynw==" saltValue="+SmVAg/+GJTnrN/YlgrXog==" spinCount="100000" sheet="1" scenarios="1" formatCells="0" formatColumns="0" formatRows="0" insertColumns="0" insertRows="0" sort="0" autoFilter="0"/>
  <mergeCells count="8">
    <mergeCell ref="A3:M3"/>
    <mergeCell ref="A7:M7"/>
    <mergeCell ref="A12:M12"/>
    <mergeCell ref="A1:M1"/>
    <mergeCell ref="A16:M16"/>
    <mergeCell ref="C4:M4"/>
    <mergeCell ref="C5:M5"/>
    <mergeCell ref="C6:M6"/>
  </mergeCells>
  <conditionalFormatting sqref="D9:D10">
    <cfRule type="containsText" dxfId="4" priority="2" operator="containsText" text="Yes">
      <formula>NOT(ISERROR(SEARCH("Yes",D9)))</formula>
    </cfRule>
  </conditionalFormatting>
  <conditionalFormatting sqref="D14">
    <cfRule type="containsText" dxfId="3" priority="1" operator="containsText" text="Yes">
      <formula>NOT(ISERROR(SEARCH("Yes",D14)))</formula>
    </cfRule>
  </conditionalFormatting>
  <dataValidations count="1">
    <dataValidation type="whole" allowBlank="1" showInputMessage="1" showErrorMessage="1" sqref="H9:H10 H14" xr:uid="{CC0C0253-F05B-4121-9DCB-6FA93768ED8C}">
      <formula1>0</formula1>
      <formula2>G9</formula2>
    </dataValidation>
  </dataValidations>
  <printOptions horizontalCentered="1"/>
  <pageMargins left="0.25" right="0.25" top="0.75" bottom="0.75" header="0.3" footer="0.3"/>
  <pageSetup paperSize="5"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21EDE-1BE6-45EC-B9C4-5783DAAE8F13}">
  <sheetPr>
    <tabColor theme="3" tint="0.39997558519241921"/>
    <pageSetUpPr fitToPage="1"/>
  </sheetPr>
  <dimension ref="A1:N11"/>
  <sheetViews>
    <sheetView showGridLines="0" zoomScaleNormal="100" workbookViewId="0">
      <selection activeCell="I9" sqref="I9"/>
    </sheetView>
  </sheetViews>
  <sheetFormatPr defaultRowHeight="15" x14ac:dyDescent="0.25"/>
  <cols>
    <col min="2" max="2" width="12.7109375" customWidth="1"/>
    <col min="3" max="3" width="41.85546875" customWidth="1"/>
    <col min="6" max="6" width="10.5703125" customWidth="1"/>
    <col min="10" max="10" width="11" customWidth="1"/>
    <col min="11" max="11" width="36.7109375" customWidth="1"/>
    <col min="12" max="12" width="31.85546875" customWidth="1"/>
    <col min="13" max="13" width="28.28515625" customWidth="1"/>
    <col min="14" max="14" width="34" customWidth="1"/>
  </cols>
  <sheetData>
    <row r="1" spans="1:14" ht="18.75" customHeight="1" x14ac:dyDescent="0.35">
      <c r="A1" s="275" t="s">
        <v>233</v>
      </c>
      <c r="B1" s="275"/>
      <c r="C1" s="275"/>
      <c r="D1" s="275"/>
      <c r="E1" s="275"/>
      <c r="F1" s="275"/>
      <c r="G1" s="275"/>
      <c r="H1" s="275"/>
      <c r="I1" s="275"/>
      <c r="J1" s="275"/>
      <c r="K1" s="275"/>
      <c r="L1" s="275"/>
      <c r="M1" s="275"/>
      <c r="N1" s="161"/>
    </row>
    <row r="2" spans="1:14" x14ac:dyDescent="0.25">
      <c r="A2" s="277"/>
      <c r="B2" s="277"/>
      <c r="C2" s="277"/>
      <c r="D2" s="277"/>
      <c r="E2" s="277"/>
      <c r="F2" s="277"/>
      <c r="G2" s="277"/>
      <c r="H2" s="277"/>
      <c r="I2" s="277"/>
      <c r="J2" s="277"/>
      <c r="K2" s="277"/>
      <c r="L2" s="277"/>
      <c r="M2" s="277"/>
      <c r="N2" s="145"/>
    </row>
    <row r="3" spans="1:14" ht="18.75" customHeight="1" x14ac:dyDescent="0.25">
      <c r="A3" s="274" t="s">
        <v>93</v>
      </c>
      <c r="B3" s="274"/>
      <c r="C3" s="274"/>
      <c r="D3" s="274"/>
      <c r="E3" s="274"/>
      <c r="F3" s="274"/>
      <c r="G3" s="274"/>
      <c r="H3" s="274"/>
      <c r="I3" s="274"/>
      <c r="J3" s="274"/>
      <c r="K3" s="274"/>
      <c r="L3" s="274"/>
      <c r="M3" s="274"/>
      <c r="N3" s="161"/>
    </row>
    <row r="4" spans="1:14" ht="36.75" customHeight="1" x14ac:dyDescent="0.25">
      <c r="A4" s="87" t="s">
        <v>234</v>
      </c>
      <c r="B4" s="201" t="s">
        <v>95</v>
      </c>
      <c r="C4" s="278" t="s">
        <v>86</v>
      </c>
      <c r="D4" s="278"/>
      <c r="E4" s="278"/>
      <c r="F4" s="278"/>
      <c r="G4" s="278"/>
      <c r="H4" s="278"/>
      <c r="I4" s="278"/>
      <c r="J4" s="278"/>
      <c r="K4" s="278"/>
      <c r="L4" s="278"/>
      <c r="M4" s="278"/>
      <c r="N4" s="145"/>
    </row>
    <row r="5" spans="1:14" x14ac:dyDescent="0.25">
      <c r="A5" s="87" t="s">
        <v>235</v>
      </c>
      <c r="B5" s="201" t="s">
        <v>95</v>
      </c>
      <c r="C5" s="279" t="s">
        <v>236</v>
      </c>
      <c r="D5" s="279"/>
      <c r="E5" s="279"/>
      <c r="F5" s="279"/>
      <c r="G5" s="279"/>
      <c r="H5" s="279"/>
      <c r="I5" s="279"/>
      <c r="J5" s="279"/>
      <c r="K5" s="279"/>
      <c r="L5" s="279"/>
      <c r="M5" s="279"/>
      <c r="N5" s="145"/>
    </row>
    <row r="6" spans="1:14" ht="17.25" customHeight="1" x14ac:dyDescent="0.25">
      <c r="A6" s="276" t="s">
        <v>138</v>
      </c>
      <c r="B6" s="276"/>
      <c r="C6" s="276"/>
      <c r="D6" s="276"/>
      <c r="E6" s="276"/>
      <c r="F6" s="276"/>
      <c r="G6" s="276"/>
      <c r="H6" s="276"/>
      <c r="I6" s="276"/>
      <c r="J6" s="276"/>
      <c r="K6" s="276"/>
      <c r="L6" s="276"/>
      <c r="M6" s="276"/>
      <c r="N6" s="47"/>
    </row>
    <row r="7" spans="1:14" ht="36" x14ac:dyDescent="0.25">
      <c r="A7" s="135" t="s">
        <v>99</v>
      </c>
      <c r="B7" s="135" t="s">
        <v>139</v>
      </c>
      <c r="C7" s="135" t="s">
        <v>101</v>
      </c>
      <c r="D7" s="135" t="s">
        <v>102</v>
      </c>
      <c r="E7" s="92" t="s">
        <v>103</v>
      </c>
      <c r="F7" s="92" t="s">
        <v>104</v>
      </c>
      <c r="G7" s="135" t="s">
        <v>105</v>
      </c>
      <c r="H7" s="135" t="s">
        <v>12</v>
      </c>
      <c r="I7" s="135" t="s">
        <v>124</v>
      </c>
      <c r="J7" s="135" t="s">
        <v>107</v>
      </c>
      <c r="K7" s="135" t="s">
        <v>108</v>
      </c>
      <c r="L7" s="92" t="s">
        <v>109</v>
      </c>
      <c r="M7" s="92" t="s">
        <v>110</v>
      </c>
      <c r="N7" s="135" t="s">
        <v>237</v>
      </c>
    </row>
    <row r="8" spans="1:14" ht="68.25" customHeight="1" x14ac:dyDescent="0.25">
      <c r="A8" s="87" t="s">
        <v>234</v>
      </c>
      <c r="B8" s="201" t="s">
        <v>238</v>
      </c>
      <c r="C8" s="104" t="s">
        <v>86</v>
      </c>
      <c r="D8" s="70">
        <f ca="1">F8-TODAY()</f>
        <v>343</v>
      </c>
      <c r="E8" s="102" t="s">
        <v>239</v>
      </c>
      <c r="F8" s="116">
        <v>45474</v>
      </c>
      <c r="G8" s="29">
        <v>1</v>
      </c>
      <c r="H8" s="188"/>
      <c r="I8" s="120" t="str">
        <f>IF('2. Summary'!E1="Tier 1", "$30,000", IF('2. Summary'!E1="Tier 2", "$45,000", IF('2. Summary'!E1="Tier 3", "$60,000","")))</f>
        <v>$30,000</v>
      </c>
      <c r="J8" s="120">
        <f>H8*I8</f>
        <v>0</v>
      </c>
      <c r="K8" s="75" t="s">
        <v>240</v>
      </c>
      <c r="L8" s="123" t="s">
        <v>241</v>
      </c>
      <c r="M8" s="121"/>
      <c r="N8" s="181"/>
    </row>
    <row r="9" spans="1:14" ht="49.5" customHeight="1" x14ac:dyDescent="0.25">
      <c r="A9" s="87" t="s">
        <v>235</v>
      </c>
      <c r="B9" s="201" t="s">
        <v>238</v>
      </c>
      <c r="C9" s="104" t="s">
        <v>88</v>
      </c>
      <c r="D9" s="70">
        <f ca="1">F9-TODAY()</f>
        <v>343</v>
      </c>
      <c r="E9" s="118" t="s">
        <v>120</v>
      </c>
      <c r="F9" s="116">
        <v>45474</v>
      </c>
      <c r="G9" s="29">
        <v>1</v>
      </c>
      <c r="H9" s="188"/>
      <c r="I9" s="120" t="str">
        <f>IF('2. Summary'!E1="Tier 1", "$30,000", IF('2. Summary'!E1="Tier 2", "$45,000", IF('2. Summary'!E1="Tier 3", "$60,000","")))</f>
        <v>$30,000</v>
      </c>
      <c r="J9" s="120">
        <f>H9*I9</f>
        <v>0</v>
      </c>
      <c r="K9" s="75" t="s">
        <v>240</v>
      </c>
      <c r="L9" s="123" t="s">
        <v>241</v>
      </c>
      <c r="M9" s="123" t="s">
        <v>242</v>
      </c>
      <c r="N9" s="181"/>
    </row>
    <row r="10" spans="1:14" x14ac:dyDescent="0.25">
      <c r="A10" s="138" t="s">
        <v>122</v>
      </c>
      <c r="B10" s="89" t="s">
        <v>228</v>
      </c>
      <c r="C10" s="89" t="s">
        <v>228</v>
      </c>
      <c r="D10" s="89"/>
      <c r="E10" s="21" t="s">
        <v>228</v>
      </c>
      <c r="F10" s="21" t="s">
        <v>228</v>
      </c>
      <c r="G10" s="21" t="s">
        <v>228</v>
      </c>
      <c r="H10" s="34" t="s">
        <v>228</v>
      </c>
      <c r="I10" s="34" t="s">
        <v>228</v>
      </c>
      <c r="J10" s="114">
        <f>SUM(J8:J9)</f>
        <v>0</v>
      </c>
      <c r="K10" s="107" t="s">
        <v>228</v>
      </c>
      <c r="L10" s="34" t="s">
        <v>228</v>
      </c>
      <c r="M10" s="34"/>
      <c r="N10" s="145"/>
    </row>
    <row r="11" spans="1:14" ht="24.75" x14ac:dyDescent="0.25">
      <c r="A11" s="138" t="s">
        <v>147</v>
      </c>
      <c r="B11" s="89" t="s">
        <v>228</v>
      </c>
      <c r="C11" s="89" t="s">
        <v>228</v>
      </c>
      <c r="D11" s="115"/>
      <c r="E11" s="89" t="s">
        <v>228</v>
      </c>
      <c r="F11" s="89" t="s">
        <v>228</v>
      </c>
      <c r="G11" s="89" t="s">
        <v>228</v>
      </c>
      <c r="H11" s="89" t="s">
        <v>228</v>
      </c>
      <c r="I11" s="89" t="s">
        <v>228</v>
      </c>
      <c r="J11" s="122">
        <f>J10</f>
        <v>0</v>
      </c>
      <c r="K11" s="89" t="s">
        <v>228</v>
      </c>
      <c r="L11" s="89" t="s">
        <v>228</v>
      </c>
      <c r="M11" s="89"/>
      <c r="N11" s="145"/>
    </row>
  </sheetData>
  <sheetProtection algorithmName="SHA-512" hashValue="Ofcp6djCtzPfOTtu3DylNlfiD9YBcrCB9TwX1Se3YNocX5to4vtjlXggB53zIbhXFnfTlIBbn80KmwF/PE3LWw==" saltValue="5rLLQquDcbZNu0ztNZ99Iw==" spinCount="100000" sheet="1" scenarios="1" formatCells="0" formatColumns="0" formatRows="0" insertColumns="0" insertRows="0" sort="0" autoFilter="0"/>
  <mergeCells count="6">
    <mergeCell ref="A3:M3"/>
    <mergeCell ref="A1:M1"/>
    <mergeCell ref="A6:M6"/>
    <mergeCell ref="A2:M2"/>
    <mergeCell ref="C4:M4"/>
    <mergeCell ref="C5:M5"/>
  </mergeCells>
  <conditionalFormatting sqref="D8:D9">
    <cfRule type="containsText" dxfId="2" priority="1" operator="containsText" text="Yes">
      <formula>NOT(ISERROR(SEARCH("Yes",D8)))</formula>
    </cfRule>
  </conditionalFormatting>
  <dataValidations count="1">
    <dataValidation type="whole" allowBlank="1" showInputMessage="1" showErrorMessage="1" sqref="H8:H9" xr:uid="{7A3A1DFF-B3BF-41BA-81F0-09FC60532D82}">
      <formula1>0</formula1>
      <formula2>G8</formula2>
    </dataValidation>
  </dataValidations>
  <printOptions horizontalCentered="1"/>
  <pageMargins left="0.25" right="0.25" top="0.75" bottom="0.75" header="0.3" footer="0.3"/>
  <pageSetup paperSize="5" scale="6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FA5B8-FD41-4A12-A7BB-97020A51C485}">
  <sheetPr>
    <tabColor theme="3" tint="0.39997558519241921"/>
    <pageSetUpPr fitToPage="1"/>
  </sheetPr>
  <dimension ref="A1:N11"/>
  <sheetViews>
    <sheetView showGridLines="0" zoomScaleNormal="100" workbookViewId="0">
      <selection activeCell="I9" sqref="I9"/>
    </sheetView>
  </sheetViews>
  <sheetFormatPr defaultRowHeight="15" x14ac:dyDescent="0.25"/>
  <cols>
    <col min="2" max="2" width="12.7109375" customWidth="1"/>
    <col min="3" max="3" width="41.85546875" customWidth="1"/>
    <col min="6" max="6" width="10.28515625" customWidth="1"/>
    <col min="10" max="10" width="11" customWidth="1"/>
    <col min="11" max="11" width="36.140625" customWidth="1"/>
    <col min="12" max="13" width="28.28515625" customWidth="1"/>
    <col min="14" max="14" width="34" customWidth="1"/>
  </cols>
  <sheetData>
    <row r="1" spans="1:14" ht="18.75" customHeight="1" x14ac:dyDescent="0.35">
      <c r="A1" s="275" t="s">
        <v>243</v>
      </c>
      <c r="B1" s="275"/>
      <c r="C1" s="275"/>
      <c r="D1" s="275"/>
      <c r="E1" s="275"/>
      <c r="F1" s="275"/>
      <c r="G1" s="275"/>
      <c r="H1" s="275"/>
      <c r="I1" s="275"/>
      <c r="J1" s="275"/>
      <c r="K1" s="275"/>
      <c r="L1" s="275"/>
      <c r="M1" s="275"/>
      <c r="N1" s="159"/>
    </row>
    <row r="2" spans="1:14" x14ac:dyDescent="0.25">
      <c r="A2" s="280"/>
      <c r="B2" s="280"/>
      <c r="C2" s="280"/>
      <c r="D2" s="280"/>
      <c r="E2" s="280"/>
      <c r="F2" s="280"/>
      <c r="G2" s="280"/>
      <c r="H2" s="280"/>
      <c r="I2" s="280"/>
      <c r="J2" s="280"/>
      <c r="K2" s="280"/>
      <c r="L2" s="280"/>
      <c r="M2" s="280"/>
      <c r="N2" s="163"/>
    </row>
    <row r="3" spans="1:14" ht="18.75" customHeight="1" x14ac:dyDescent="0.25">
      <c r="A3" s="274" t="s">
        <v>93</v>
      </c>
      <c r="B3" s="274"/>
      <c r="C3" s="274"/>
      <c r="D3" s="274"/>
      <c r="E3" s="274"/>
      <c r="F3" s="274"/>
      <c r="G3" s="274"/>
      <c r="H3" s="274"/>
      <c r="I3" s="274"/>
      <c r="J3" s="274"/>
      <c r="K3" s="274"/>
      <c r="L3" s="274"/>
      <c r="M3" s="274"/>
      <c r="N3" s="161"/>
    </row>
    <row r="4" spans="1:14" x14ac:dyDescent="0.25">
      <c r="A4" s="87" t="s">
        <v>215</v>
      </c>
      <c r="B4" s="201" t="s">
        <v>95</v>
      </c>
      <c r="C4" s="279" t="s">
        <v>244</v>
      </c>
      <c r="D4" s="279"/>
      <c r="E4" s="279"/>
      <c r="F4" s="279"/>
      <c r="G4" s="279"/>
      <c r="H4" s="279"/>
      <c r="I4" s="279"/>
      <c r="J4" s="279"/>
      <c r="K4" s="279"/>
      <c r="L4" s="279"/>
      <c r="M4" s="279"/>
      <c r="N4" s="145"/>
    </row>
    <row r="5" spans="1:14" x14ac:dyDescent="0.25">
      <c r="A5" s="87" t="s">
        <v>245</v>
      </c>
      <c r="B5" s="201" t="s">
        <v>95</v>
      </c>
      <c r="C5" s="279" t="s">
        <v>246</v>
      </c>
      <c r="D5" s="279"/>
      <c r="E5" s="279"/>
      <c r="F5" s="279"/>
      <c r="G5" s="279"/>
      <c r="H5" s="279"/>
      <c r="I5" s="279"/>
      <c r="J5" s="279"/>
      <c r="K5" s="279"/>
      <c r="L5" s="279"/>
      <c r="M5" s="279"/>
      <c r="N5" s="145"/>
    </row>
    <row r="6" spans="1:14" ht="17.25" customHeight="1" x14ac:dyDescent="0.25">
      <c r="A6" s="276" t="s">
        <v>138</v>
      </c>
      <c r="B6" s="276"/>
      <c r="C6" s="276"/>
      <c r="D6" s="276"/>
      <c r="E6" s="276"/>
      <c r="F6" s="276"/>
      <c r="G6" s="276"/>
      <c r="H6" s="276"/>
      <c r="I6" s="276"/>
      <c r="J6" s="276"/>
      <c r="K6" s="276"/>
      <c r="L6" s="276"/>
      <c r="M6" s="276"/>
      <c r="N6" s="47"/>
    </row>
    <row r="7" spans="1:14" ht="39" customHeight="1" x14ac:dyDescent="0.25">
      <c r="A7" s="135" t="s">
        <v>99</v>
      </c>
      <c r="B7" s="135" t="s">
        <v>139</v>
      </c>
      <c r="C7" s="135" t="s">
        <v>101</v>
      </c>
      <c r="D7" s="135" t="s">
        <v>102</v>
      </c>
      <c r="E7" s="92" t="s">
        <v>103</v>
      </c>
      <c r="F7" s="92" t="s">
        <v>104</v>
      </c>
      <c r="G7" s="135" t="s">
        <v>105</v>
      </c>
      <c r="H7" s="135" t="s">
        <v>12</v>
      </c>
      <c r="I7" s="135" t="s">
        <v>124</v>
      </c>
      <c r="J7" s="135" t="s">
        <v>107</v>
      </c>
      <c r="K7" s="135" t="s">
        <v>108</v>
      </c>
      <c r="L7" s="92" t="s">
        <v>109</v>
      </c>
      <c r="M7" s="92" t="s">
        <v>110</v>
      </c>
      <c r="N7" s="135" t="s">
        <v>237</v>
      </c>
    </row>
    <row r="8" spans="1:14" ht="124.5" customHeight="1" x14ac:dyDescent="0.25">
      <c r="A8" s="87" t="s">
        <v>215</v>
      </c>
      <c r="B8" s="201" t="s">
        <v>243</v>
      </c>
      <c r="C8" s="104" t="s">
        <v>247</v>
      </c>
      <c r="D8" s="70">
        <f ca="1">F8-TODAY()</f>
        <v>343</v>
      </c>
      <c r="E8" s="131" t="s">
        <v>120</v>
      </c>
      <c r="F8" s="116">
        <v>45474</v>
      </c>
      <c r="G8" s="29">
        <v>1</v>
      </c>
      <c r="H8" s="188"/>
      <c r="I8" s="120" t="str">
        <f>IF('2. Summary'!E1="Tier 1", "$30,000", IF('2. Summary'!E1="Tier 2", "$45,000", IF('2. Summary'!E1="Tier 3", "$60,000","")))</f>
        <v>$30,000</v>
      </c>
      <c r="J8" s="120">
        <f>H8*I8</f>
        <v>0</v>
      </c>
      <c r="K8" s="104" t="s">
        <v>248</v>
      </c>
      <c r="L8" s="123" t="s">
        <v>241</v>
      </c>
      <c r="M8" s="194"/>
      <c r="N8" s="181"/>
    </row>
    <row r="9" spans="1:14" ht="48" x14ac:dyDescent="0.25">
      <c r="A9" s="87" t="s">
        <v>245</v>
      </c>
      <c r="B9" s="201" t="s">
        <v>243</v>
      </c>
      <c r="C9" s="104" t="s">
        <v>84</v>
      </c>
      <c r="D9" s="70">
        <f ca="1">F9-TODAY()</f>
        <v>343</v>
      </c>
      <c r="E9" s="131" t="s">
        <v>120</v>
      </c>
      <c r="F9" s="116">
        <v>45474</v>
      </c>
      <c r="G9" s="29">
        <v>1</v>
      </c>
      <c r="H9" s="188"/>
      <c r="I9" s="120" t="str">
        <f>IF('2. Summary'!E1="Tier 1", "$30,000", IF('2. Summary'!E1="Tier 2", "$45,000", IF('2. Summary'!E1="Tier 3", "$60,000","")))</f>
        <v>$30,000</v>
      </c>
      <c r="J9" s="120">
        <f>H9*I9</f>
        <v>0</v>
      </c>
      <c r="K9" s="104" t="s">
        <v>249</v>
      </c>
      <c r="L9" s="123" t="s">
        <v>241</v>
      </c>
      <c r="M9" s="177"/>
      <c r="N9" s="181"/>
    </row>
    <row r="10" spans="1:14" x14ac:dyDescent="0.25">
      <c r="A10" s="87" t="s">
        <v>122</v>
      </c>
      <c r="B10" s="89" t="s">
        <v>228</v>
      </c>
      <c r="C10" s="89" t="s">
        <v>228</v>
      </c>
      <c r="D10" s="89"/>
      <c r="E10" s="21" t="s">
        <v>228</v>
      </c>
      <c r="F10" s="21" t="s">
        <v>228</v>
      </c>
      <c r="G10" s="21" t="s">
        <v>228</v>
      </c>
      <c r="H10" s="34" t="s">
        <v>228</v>
      </c>
      <c r="I10" s="34" t="s">
        <v>228</v>
      </c>
      <c r="J10" s="124">
        <f>SUM(J8:J9)</f>
        <v>0</v>
      </c>
      <c r="K10" s="107" t="s">
        <v>228</v>
      </c>
      <c r="L10" s="34" t="s">
        <v>228</v>
      </c>
      <c r="M10" s="34"/>
      <c r="N10" s="145"/>
    </row>
    <row r="11" spans="1:14" ht="24" x14ac:dyDescent="0.25">
      <c r="A11" s="87" t="s">
        <v>147</v>
      </c>
      <c r="B11" s="89" t="s">
        <v>228</v>
      </c>
      <c r="C11" s="89" t="s">
        <v>228</v>
      </c>
      <c r="D11" s="115"/>
      <c r="E11" s="89" t="s">
        <v>228</v>
      </c>
      <c r="F11" s="89" t="s">
        <v>228</v>
      </c>
      <c r="G11" s="89" t="s">
        <v>228</v>
      </c>
      <c r="H11" s="89" t="s">
        <v>228</v>
      </c>
      <c r="I11" s="89" t="s">
        <v>228</v>
      </c>
      <c r="J11" s="125">
        <f>J10</f>
        <v>0</v>
      </c>
      <c r="K11" s="89" t="s">
        <v>228</v>
      </c>
      <c r="L11" s="89" t="s">
        <v>228</v>
      </c>
      <c r="M11" s="89"/>
      <c r="N11" s="145"/>
    </row>
  </sheetData>
  <sheetProtection algorithmName="SHA-512" hashValue="/vcPtKVhGasVeUYnJma9Qs91I0WG4wzafMeG2Q4Lo/VimiSw/rRedE5KHfAoziqIgzlLuN+6TKxW/xE5acCtoA==" saltValue="GQzGIIp/wHnv5uMFyK087w==" spinCount="100000" sheet="1" scenarios="1" formatCells="0" formatColumns="0" formatRows="0" insertColumns="0" insertRows="0" sort="0" autoFilter="0"/>
  <mergeCells count="6">
    <mergeCell ref="A1:M1"/>
    <mergeCell ref="A3:M3"/>
    <mergeCell ref="A6:M6"/>
    <mergeCell ref="C4:M4"/>
    <mergeCell ref="C5:M5"/>
    <mergeCell ref="A2:M2"/>
  </mergeCells>
  <conditionalFormatting sqref="D8:D9">
    <cfRule type="containsText" dxfId="1" priority="1" operator="containsText" text="Yes">
      <formula>NOT(ISERROR(SEARCH("Yes",D8)))</formula>
    </cfRule>
  </conditionalFormatting>
  <dataValidations count="1">
    <dataValidation type="whole" allowBlank="1" showInputMessage="1" showErrorMessage="1" sqref="H8:H9" xr:uid="{D3E49A71-660C-40C7-A131-0F1B554B4A0D}">
      <formula1>0</formula1>
      <formula2>G8</formula2>
    </dataValidation>
  </dataValidations>
  <printOptions horizontalCentered="1"/>
  <pageMargins left="0.25" right="0.25" top="0.75" bottom="0.75" header="0.3" footer="0.3"/>
  <pageSetup paperSize="5" scale="6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384FE-FD89-4D6A-A595-109B429F8102}">
  <sheetPr>
    <tabColor theme="3" tint="0.39997558519241921"/>
    <pageSetUpPr fitToPage="1"/>
  </sheetPr>
  <dimension ref="A1:N10"/>
  <sheetViews>
    <sheetView showGridLines="0" zoomScaleNormal="100" workbookViewId="0">
      <selection activeCell="K17" sqref="K17"/>
    </sheetView>
  </sheetViews>
  <sheetFormatPr defaultRowHeight="15" x14ac:dyDescent="0.25"/>
  <cols>
    <col min="2" max="2" width="12.7109375" customWidth="1"/>
    <col min="3" max="3" width="41.85546875" customWidth="1"/>
    <col min="6" max="6" width="10.140625" customWidth="1"/>
    <col min="10" max="10" width="11.28515625" customWidth="1"/>
    <col min="11" max="11" width="39.28515625" customWidth="1"/>
    <col min="12" max="13" width="28.28515625" customWidth="1"/>
    <col min="14" max="14" width="34" customWidth="1"/>
  </cols>
  <sheetData>
    <row r="1" spans="1:14" ht="18.75" customHeight="1" x14ac:dyDescent="0.35">
      <c r="A1" s="275" t="s">
        <v>250</v>
      </c>
      <c r="B1" s="275"/>
      <c r="C1" s="275"/>
      <c r="D1" s="275"/>
      <c r="E1" s="275"/>
      <c r="F1" s="275"/>
      <c r="G1" s="275"/>
      <c r="H1" s="275"/>
      <c r="I1" s="275"/>
      <c r="J1" s="275"/>
      <c r="K1" s="275"/>
      <c r="L1" s="275"/>
      <c r="M1" s="161"/>
      <c r="N1" s="161"/>
    </row>
    <row r="2" spans="1:14" x14ac:dyDescent="0.25">
      <c r="A2" s="280"/>
      <c r="B2" s="280"/>
      <c r="C2" s="280"/>
      <c r="D2" s="280"/>
      <c r="E2" s="280"/>
      <c r="F2" s="280"/>
      <c r="G2" s="280"/>
      <c r="H2" s="280"/>
      <c r="I2" s="280"/>
      <c r="J2" s="280"/>
      <c r="K2" s="280"/>
      <c r="L2" s="280"/>
      <c r="M2" s="163"/>
      <c r="N2" s="145"/>
    </row>
    <row r="3" spans="1:14" ht="18.75" customHeight="1" x14ac:dyDescent="0.25">
      <c r="A3" s="274" t="s">
        <v>93</v>
      </c>
      <c r="B3" s="274"/>
      <c r="C3" s="274"/>
      <c r="D3" s="274"/>
      <c r="E3" s="274"/>
      <c r="F3" s="274"/>
      <c r="G3" s="274"/>
      <c r="H3" s="274"/>
      <c r="I3" s="274"/>
      <c r="J3" s="274"/>
      <c r="K3" s="274"/>
      <c r="L3" s="274"/>
      <c r="M3" s="161"/>
      <c r="N3" s="161"/>
    </row>
    <row r="4" spans="1:14" ht="42.75" customHeight="1" x14ac:dyDescent="0.25">
      <c r="A4" s="87" t="s">
        <v>251</v>
      </c>
      <c r="B4" s="201" t="s">
        <v>95</v>
      </c>
      <c r="C4" s="278" t="s">
        <v>252</v>
      </c>
      <c r="D4" s="278"/>
      <c r="E4" s="278"/>
      <c r="F4" s="278"/>
      <c r="G4" s="278"/>
      <c r="H4" s="278"/>
      <c r="I4" s="278"/>
      <c r="J4" s="278"/>
      <c r="K4" s="278"/>
      <c r="L4" s="278"/>
      <c r="M4" s="145"/>
      <c r="N4" s="145"/>
    </row>
    <row r="5" spans="1:14" ht="17.25" customHeight="1" x14ac:dyDescent="0.25">
      <c r="A5" s="276" t="s">
        <v>138</v>
      </c>
      <c r="B5" s="276"/>
      <c r="C5" s="276"/>
      <c r="D5" s="276"/>
      <c r="E5" s="276"/>
      <c r="F5" s="276"/>
      <c r="G5" s="276"/>
      <c r="H5" s="276"/>
      <c r="I5" s="276"/>
      <c r="J5" s="276"/>
      <c r="K5" s="276"/>
      <c r="L5" s="276"/>
      <c r="M5" s="47"/>
      <c r="N5" s="47"/>
    </row>
    <row r="6" spans="1:14" s="164" customFormat="1" ht="36" x14ac:dyDescent="0.25">
      <c r="A6" s="135" t="s">
        <v>99</v>
      </c>
      <c r="B6" s="135" t="s">
        <v>139</v>
      </c>
      <c r="C6" s="135" t="s">
        <v>101</v>
      </c>
      <c r="D6" s="135" t="s">
        <v>102</v>
      </c>
      <c r="E6" s="92" t="s">
        <v>103</v>
      </c>
      <c r="F6" s="92" t="s">
        <v>104</v>
      </c>
      <c r="G6" s="135" t="s">
        <v>105</v>
      </c>
      <c r="H6" s="135" t="s">
        <v>12</v>
      </c>
      <c r="I6" s="135" t="s">
        <v>124</v>
      </c>
      <c r="J6" s="135" t="s">
        <v>107</v>
      </c>
      <c r="K6" s="135" t="s">
        <v>108</v>
      </c>
      <c r="L6" s="135" t="s">
        <v>210</v>
      </c>
      <c r="M6" s="135" t="s">
        <v>253</v>
      </c>
      <c r="N6" s="135" t="s">
        <v>237</v>
      </c>
    </row>
    <row r="7" spans="1:14" ht="46.5" customHeight="1" x14ac:dyDescent="0.25">
      <c r="A7" s="87" t="s">
        <v>251</v>
      </c>
      <c r="B7" s="201" t="s">
        <v>250</v>
      </c>
      <c r="C7" s="104" t="s">
        <v>90</v>
      </c>
      <c r="D7" s="70">
        <f ca="1">F7-TODAY()</f>
        <v>343</v>
      </c>
      <c r="E7" s="196" t="s">
        <v>120</v>
      </c>
      <c r="F7" s="116">
        <v>45474</v>
      </c>
      <c r="G7" s="29">
        <v>1</v>
      </c>
      <c r="H7" s="188"/>
      <c r="I7" s="120" t="str">
        <f>IF('2. Summary'!E1="Tier 1", "$30,000", IF('2. Summary'!E1="Tier 2", "$45,000", IF('2. Summary'!E1="Tier 3", "$60,000","")))</f>
        <v>$30,000</v>
      </c>
      <c r="J7" s="126">
        <f>H7*I7</f>
        <v>0</v>
      </c>
      <c r="K7" s="123" t="s">
        <v>240</v>
      </c>
      <c r="L7" s="121" t="s">
        <v>175</v>
      </c>
      <c r="M7" s="181"/>
      <c r="N7" s="181"/>
    </row>
    <row r="8" spans="1:14" x14ac:dyDescent="0.25">
      <c r="A8" s="201"/>
      <c r="B8" s="201"/>
      <c r="C8" s="37"/>
      <c r="D8" s="21"/>
      <c r="E8" s="89"/>
      <c r="F8" s="116"/>
      <c r="G8" s="29"/>
      <c r="H8" s="119"/>
      <c r="I8" s="120"/>
      <c r="J8" s="120"/>
      <c r="K8" s="121"/>
      <c r="L8" s="113"/>
      <c r="M8" s="145"/>
      <c r="N8" s="145"/>
    </row>
    <row r="9" spans="1:14" x14ac:dyDescent="0.25">
      <c r="A9" s="87" t="s">
        <v>122</v>
      </c>
      <c r="B9" s="89" t="s">
        <v>228</v>
      </c>
      <c r="C9" s="89" t="s">
        <v>228</v>
      </c>
      <c r="D9" s="89"/>
      <c r="E9" s="21" t="s">
        <v>228</v>
      </c>
      <c r="F9" s="21" t="s">
        <v>228</v>
      </c>
      <c r="G9" s="21" t="s">
        <v>228</v>
      </c>
      <c r="H9" s="34" t="s">
        <v>228</v>
      </c>
      <c r="I9" s="34" t="s">
        <v>228</v>
      </c>
      <c r="J9" s="124"/>
      <c r="K9" s="107" t="s">
        <v>228</v>
      </c>
      <c r="L9" s="34" t="s">
        <v>228</v>
      </c>
      <c r="M9" s="145"/>
      <c r="N9" s="145"/>
    </row>
    <row r="10" spans="1:14" ht="24" x14ac:dyDescent="0.25">
      <c r="A10" s="87" t="s">
        <v>147</v>
      </c>
      <c r="B10" s="89" t="s">
        <v>228</v>
      </c>
      <c r="C10" s="89" t="s">
        <v>228</v>
      </c>
      <c r="D10" s="115"/>
      <c r="E10" s="89" t="s">
        <v>228</v>
      </c>
      <c r="F10" s="89" t="s">
        <v>228</v>
      </c>
      <c r="G10" s="89" t="s">
        <v>228</v>
      </c>
      <c r="H10" s="89" t="s">
        <v>228</v>
      </c>
      <c r="I10" s="89" t="s">
        <v>228</v>
      </c>
      <c r="J10" s="127">
        <f>SUM(J7)</f>
        <v>0</v>
      </c>
      <c r="K10" s="89" t="s">
        <v>228</v>
      </c>
      <c r="L10" s="89" t="s">
        <v>228</v>
      </c>
      <c r="M10" s="145"/>
      <c r="N10" s="145"/>
    </row>
  </sheetData>
  <sheetProtection sheet="1" scenarios="1" formatCells="0" formatColumns="0" formatRows="0" insertColumns="0" insertRows="0" sort="0" autoFilter="0"/>
  <mergeCells count="5">
    <mergeCell ref="A1:L1"/>
    <mergeCell ref="A3:L3"/>
    <mergeCell ref="A5:L5"/>
    <mergeCell ref="C4:L4"/>
    <mergeCell ref="A2:L2"/>
  </mergeCells>
  <conditionalFormatting sqref="D7">
    <cfRule type="containsText" dxfId="0" priority="1" operator="containsText" text="Yes">
      <formula>NOT(ISERROR(SEARCH("Yes",D7)))</formula>
    </cfRule>
  </conditionalFormatting>
  <dataValidations count="1">
    <dataValidation type="whole" allowBlank="1" showInputMessage="1" showErrorMessage="1" sqref="H7" xr:uid="{86F6A892-5928-4818-BE51-D4CA7669AA94}">
      <formula1>0</formula1>
      <formula2>G7</formula2>
    </dataValidation>
  </dataValidations>
  <printOptions horizontalCentered="1"/>
  <pageMargins left="0.25" right="0.25" top="0.75" bottom="0.75" header="0.3" footer="0.3"/>
  <pageSetup paperSize="5" scale="6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A80DF-BBFE-4CC7-BFCA-D347F16CC3AE}">
  <dimension ref="A1:A3"/>
  <sheetViews>
    <sheetView workbookViewId="0">
      <selection activeCell="A15" sqref="A15"/>
    </sheetView>
  </sheetViews>
  <sheetFormatPr defaultRowHeight="15" x14ac:dyDescent="0.25"/>
  <sheetData>
    <row r="1" spans="1:1" x14ac:dyDescent="0.25">
      <c r="A1" t="s">
        <v>8</v>
      </c>
    </row>
    <row r="2" spans="1:1" x14ac:dyDescent="0.25">
      <c r="A2" t="s">
        <v>254</v>
      </c>
    </row>
    <row r="3" spans="1:1" x14ac:dyDescent="0.25">
      <c r="A3" t="s">
        <v>255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F67CC369F38F45838168A502027655" ma:contentTypeVersion="4" ma:contentTypeDescription="Create a new document." ma:contentTypeScope="" ma:versionID="ebb234e7b1cf6f0e4dc2a492e5e58ac6">
  <xsd:schema xmlns:xsd="http://www.w3.org/2001/XMLSchema" xmlns:xs="http://www.w3.org/2001/XMLSchema" xmlns:p="http://schemas.microsoft.com/office/2006/metadata/properties" xmlns:ns2="dff79fef-36f5-42a8-a146-f25aa90239bd" xmlns:ns3="875abafa-8c21-4221-9b28-137085aa3ca7" targetNamespace="http://schemas.microsoft.com/office/2006/metadata/properties" ma:root="true" ma:fieldsID="87efcc3d48e514e63f5e8defd4e0c336" ns2:_="" ns3:_="">
    <xsd:import namespace="dff79fef-36f5-42a8-a146-f25aa90239bd"/>
    <xsd:import namespace="875abafa-8c21-4221-9b28-137085aa3c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79fef-36f5-42a8-a146-f25aa9023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5abafa-8c21-4221-9b28-137085aa3c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884DF7-AF2C-4562-BBFE-64E94BA04D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79fef-36f5-42a8-a146-f25aa90239bd"/>
    <ds:schemaRef ds:uri="875abafa-8c21-4221-9b28-137085aa3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4CDBC4-CC21-429B-B41B-A0DECFCC611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61A7851-9AF8-4D31-B5C6-947E67C271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1. Instructions</vt:lpstr>
      <vt:lpstr>2. Summary</vt:lpstr>
      <vt:lpstr>3. Workforce Development</vt:lpstr>
      <vt:lpstr>4. R95</vt:lpstr>
      <vt:lpstr>5.Fiscal&amp;Operational Efficiency</vt:lpstr>
      <vt:lpstr>6. Optimizing Care Coordination</vt:lpstr>
      <vt:lpstr>7. Medications for Addiction Tx</vt:lpstr>
      <vt:lpstr>8. Enhancing Data Reporting </vt:lpstr>
      <vt:lpstr>Drop-Down</vt:lpstr>
      <vt:lpstr>'2. Summary'!Print_Area</vt:lpstr>
      <vt:lpstr>'3. Workforce Development'!Print_Area</vt:lpstr>
      <vt:lpstr>'4. R95'!Print_Area</vt:lpstr>
      <vt:lpstr>'5.Fiscal&amp;Operational Efficiency'!Print_Area</vt:lpstr>
      <vt:lpstr>'6. Optimizing Care Coordination'!Print_Area</vt:lpstr>
      <vt:lpstr>'7. Medications for Addiction Tx'!Print_Area</vt:lpstr>
      <vt:lpstr>'8. Enhancing Data Reporting '!Print_Area</vt:lpstr>
      <vt:lpstr>'4. R95'!Print_Titles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Krystal Edwards</dc:creator>
  <cp:keywords/>
  <dc:description/>
  <cp:lastModifiedBy>Christopher Botten</cp:lastModifiedBy>
  <cp:revision/>
  <dcterms:created xsi:type="dcterms:W3CDTF">2023-06-02T18:30:29Z</dcterms:created>
  <dcterms:modified xsi:type="dcterms:W3CDTF">2023-07-24T14:52:44Z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0x01010001F67CC369F38F45838168A502027655</vt:lpwstr>
  </property>
</Properties>
</file>